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480" windowHeight="7890" tabRatio="866" firstSheet="3" activeTab="16"/>
  </bookViews>
  <sheets>
    <sheet name="2013 для прокуратуры" sheetId="1" r:id="rId1"/>
    <sheet name="Лист1" sheetId="2" r:id="rId2"/>
    <sheet name="РЕЕСТР-САЙТ (2)" sheetId="3" r:id="rId3"/>
    <sheet name="РЕЕСТР-САЙТ" sheetId="4" r:id="rId4"/>
    <sheet name="2006" sheetId="5" r:id="rId5"/>
    <sheet name="2007" sheetId="6" r:id="rId6"/>
    <sheet name="2008" sheetId="7" r:id="rId7"/>
    <sheet name="2008 (2)" sheetId="8" r:id="rId8"/>
    <sheet name="2009" sheetId="9" r:id="rId9"/>
    <sheet name="2010" sheetId="10" r:id="rId10"/>
    <sheet name="2011" sheetId="11" r:id="rId11"/>
    <sheet name="2012" sheetId="12" r:id="rId12"/>
    <sheet name="2-2 2012" sheetId="13" r:id="rId13"/>
    <sheet name="1-е 2012" sheetId="14" r:id="rId14"/>
    <sheet name="2013" sheetId="15" r:id="rId15"/>
    <sheet name="2014" sheetId="16" r:id="rId16"/>
    <sheet name="2015" sheetId="17" r:id="rId17"/>
    <sheet name="Единств" sheetId="18" r:id="rId18"/>
  </sheets>
  <externalReferences>
    <externalReference r:id="rId21"/>
  </externalReferences>
  <definedNames>
    <definedName name="_xlnm._FilterDatabase" localSheetId="10" hidden="1">'2011'!$A$5:$J$230</definedName>
    <definedName name="_xlnm.Print_Area" localSheetId="6">'2008'!$A$1:$J$131</definedName>
    <definedName name="_xlnm.Print_Area" localSheetId="7">'2008 (2)'!$A$1:$J$62</definedName>
    <definedName name="_xlnm.Print_Area" localSheetId="8">'2009'!$A$1:$J$171</definedName>
    <definedName name="_xlnm.Print_Area" localSheetId="9">'2010'!$A$1:$K$137</definedName>
    <definedName name="_xlnm.Print_Area" localSheetId="10">'2011'!$A$1:$J$230</definedName>
    <definedName name="_xlnm.Print_Area" localSheetId="11">'2012'!$A$1:$J$86</definedName>
    <definedName name="_xlnm.Print_Area" localSheetId="14">'2013'!$A$1:$J$89</definedName>
    <definedName name="_xlnm.Print_Area" localSheetId="0">'2013 для прокуратуры'!$A$1:$K$84</definedName>
    <definedName name="_xlnm.Print_Area" localSheetId="15">'2014'!$A$1:$K$112</definedName>
    <definedName name="_xlnm.Print_Area" localSheetId="16">'2015'!$A$1:$K$111</definedName>
    <definedName name="_xlnm.Print_Area" localSheetId="17">'Единств'!$A$1:$J$43</definedName>
    <definedName name="_xlnm.Print_Area" localSheetId="3">'РЕЕСТР-САЙТ'!$A$1:$M$12</definedName>
    <definedName name="_xlnm.Print_Area" localSheetId="2">'РЕЕСТР-САЙТ (2)'!$A$1:$M$23</definedName>
  </definedNames>
  <calcPr fullCalcOnLoad="1"/>
</workbook>
</file>

<file path=xl/sharedStrings.xml><?xml version="1.0" encoding="utf-8"?>
<sst xmlns="http://schemas.openxmlformats.org/spreadsheetml/2006/main" count="4033" uniqueCount="1532">
  <si>
    <t>Выполнение работ по комплексному благоустройству внутридворовой территории по адресу 12-я линия д. 43 муниципального образования муниципальный округ Васильевский Санкт-Петербурга</t>
  </si>
  <si>
    <t>0000110000013</t>
  </si>
  <si>
    <t>Протокол аукциона от 26.04.2010 г.</t>
  </si>
  <si>
    <t>№ 13          04.06.2010</t>
  </si>
  <si>
    <t>Выполнение работ по комплексному благоустройству внутридворовых территорий по адресам 8-я линия д. 61, 13-я линия д. 80/14-я линия д. 97/ул. Камская д. 2-6, 5-я линия д. 52, 13-я линия д. 58/60, 14-я линия д. 49, 15-я линия д. 46/ ул. Донская д. 24, ул. Донская д. 10/15-я линия д. 58, ул. Донская д. 19, 15-я линия д. 62/ул. Донская муниципального образования муниципальный округ Васильевский Санкт-Петербурга</t>
  </si>
  <si>
    <t>ООО «Смарт-Групп»,
197348, Санкт-Петербург, ул. Аэродромная, д. 6, оф. 220</t>
  </si>
  <si>
    <t>0000110000014</t>
  </si>
  <si>
    <t>Протокол аукциона от 28.04.2010 г.</t>
  </si>
  <si>
    <t>№ 14          04.06.2010</t>
  </si>
  <si>
    <t>Выполнение работ по комплексному благоустройству внутридворовых территорий по адресам 15-я линия д. 48, 2-я линия д. 43, 9-я линия д. 58/10-я линия д. 47, 16-я линия д. 75, Малый пр. д. 33-35, Кадетская линия д. 29/Тучков пер. д. 24, 15-я линия д. 50/Сад. В.Слуцкой, 11-я линия д. 44 муниципального образования муниципальный округ Васильевский Санкт-Петербурга</t>
  </si>
  <si>
    <t>ООО «Строительная фирма «Онега-плюс»,
193312, Санкт-Петербург, Товарищеский пр., д. 12, корп. 2, пом. 135</t>
  </si>
  <si>
    <t>0000110000015</t>
  </si>
  <si>
    <t>Протокол рассмотрения и оценки заявок от 19.07.2010 г.</t>
  </si>
  <si>
    <t>№ 15  02.08.2010</t>
  </si>
  <si>
    <t>Выполнение работ по устройству резинового покрытия под детскую игровую площадку по адресу 13-я линия, д. 80/14-я линия, д.97/ул. Камская, д. 2-6 муниципального образования муниципальный округ Васильевский Санкт-Петербурга</t>
  </si>
  <si>
    <t>0000110000016</t>
  </si>
  <si>
    <t>Протокол рассмотрения и оценки заявок от 13.09.2010 г.</t>
  </si>
  <si>
    <t>№ 16  23.09.2010</t>
  </si>
  <si>
    <t>Выполнение работ по ремонту асфальтового покрытия дворовых территорий муниципального образования муниципальный округ Васильевский Санкт-Петербурга</t>
  </si>
  <si>
    <t>ООО «Деметра»,
194355, Санкт-Петербург, Выборгское шоссе, д. 23, корп. 2, пом. 14Н</t>
  </si>
  <si>
    <t>Расторгнут по соглашению сторон</t>
  </si>
  <si>
    <t>0000110000017</t>
  </si>
  <si>
    <t>№ 17  23.09.2010</t>
  </si>
  <si>
    <t>Выполнение работ по изготовлению, установке и ремонту газонных ограждений на территории муниципального образования муниципальный округ Васильевский Санкт-Петербурга</t>
  </si>
  <si>
    <t xml:space="preserve">ООО "РТС",
197101, Санкт-Петербург,  ул. Сытнинская, д. 11, лит. А, пом. 1Н
</t>
  </si>
  <si>
    <t>0000110000018</t>
  </si>
  <si>
    <t>№ 18  23.09.2010</t>
  </si>
  <si>
    <t>Выполнение работ по ремонту внутридворовой территории по адресу 16-я линия д. 73/Малый пр. д. 49 муниципального образования муниципальный округ Васильевский Санкт-Петербурга</t>
  </si>
  <si>
    <t>0000110000019</t>
  </si>
  <si>
    <t>Протокол рассмотрения и оценки заявок от 10.09.2010 г.</t>
  </si>
  <si>
    <t>№ 19  23.09.2010</t>
  </si>
  <si>
    <t>Выполнение работ по мощению пешеходных дорожек тротуарной плиткой и установке бортовых камней на дворовых территориях муниципального образования муниципальный округ Васильевский Санкт-Петербурга</t>
  </si>
  <si>
    <t>ООО "РТС",
197101, Санкт-Петербург,  ул. Сытнинская, д. 11, лит. А, пом. 1Н</t>
  </si>
  <si>
    <t>0000110000020</t>
  </si>
  <si>
    <t>Протокол рассмотрения и оценки заявок от 15.09.2010 г.</t>
  </si>
  <si>
    <t>№ 20  23.09.2010</t>
  </si>
  <si>
    <t>Выполнение работ по ремонту внутридворовой территории по адресу 18-я линия д. 37 муниципального образования муниципальный округ Васильевский Санкт-Петербурга</t>
  </si>
  <si>
    <t>0000110000021</t>
  </si>
  <si>
    <t>Протокол рассмотрения и оценки заявок от 17.09.2010 г.</t>
  </si>
  <si>
    <t>№ 21  27.09.2010</t>
  </si>
  <si>
    <t>Оказание услуг по организации и проведению праздничного концерта посвящённого Дню пожилого человека для жителей муниципального образования муниципальный округ Васильевский Санкт-Петербурга</t>
  </si>
  <si>
    <t>Санкт-Петербургский общественный фонд содействия развитию культуры и искусства,
190005, Санкт-Петербург, Невский пр., д. 106</t>
  </si>
  <si>
    <t>0000110000022</t>
  </si>
  <si>
    <t>№ 22
01.10.2010</t>
  </si>
  <si>
    <t>Поставка, демонтаж и монтаж детского игрового оборудования и малых архитектурных форм для нужд местной администрации муниципального образования муниципальный округ Васильевский Санкт-Петербурга</t>
  </si>
  <si>
    <t>0000110000023</t>
  </si>
  <si>
    <t>Протокол аукциона от 04.10.2010 г.</t>
  </si>
  <si>
    <t>№ 23
18.10.2010</t>
  </si>
  <si>
    <t>Выполнение работ по восстановлению газонов внутридворовых территорий муниципального образования муниципальный округ Васильевский Санкт-Петербурга</t>
  </si>
  <si>
    <t>0000110000024</t>
  </si>
  <si>
    <t>Протокол рассмотрения и оценки заявок от 22.10.2010 г.</t>
  </si>
  <si>
    <t>№ 24 08.11.2010</t>
  </si>
  <si>
    <t>Выполнение работ по ремонту асфальтобетонного покрытия внутридворовой территории по адресу Малый пр., дом 6 муниципального образования муниципальный округ Васильевский Санкт-Петербурга</t>
  </si>
  <si>
    <t>0000110000025</t>
  </si>
  <si>
    <t>Протокол рассмотрения и оценки заявок от 26.10.2010 г.</t>
  </si>
  <si>
    <t>№ 25 08.11.2010</t>
  </si>
  <si>
    <t>Выполнение работ по устройству отмостки внутридворовой территории по адресу 13-я линия, дом 68 муниципального образования муниципальный округ Васильевский Санкт-Петербурга</t>
  </si>
  <si>
    <t>0000110000026</t>
  </si>
  <si>
    <t>№ 26 10.11.2010</t>
  </si>
  <si>
    <t>Поставка новогодних изделий для нужд местной администрации муниципального образования муниципальный округ Васильевский Санкт-Петербурга</t>
  </si>
  <si>
    <t>ООО "Кондитерский Холдинг "Королевский",
107140, г. Москва, ул. Лобачика, д. 2. стр. 1</t>
  </si>
  <si>
    <t>0000110000027</t>
  </si>
  <si>
    <t>Протокол рассмотрения и оценки заявок от 27.10.2010 г.</t>
  </si>
  <si>
    <t>№ 27 10.11.2010</t>
  </si>
  <si>
    <t>Поставка новогодних наборов конфет для нужд местной администрации муниципального образования муниципальный округ Васильевский Санкт-Петербурга</t>
  </si>
  <si>
    <t>0000110000028</t>
  </si>
  <si>
    <t>Протокол рассмотрения и оценки заявок от 11.11.2010 г.</t>
  </si>
  <si>
    <t>№ 28 19.11.2010</t>
  </si>
  <si>
    <t>Оказание услуг по организации и проведению эстрадного представления, посвящённого дню Матери для жителей муниципального образования муниципальный округ Васильевский Санкт-Петербурга</t>
  </si>
  <si>
    <t>Автономная некоммерческая организация «Театральное товарищество «Комик-Трест»,
199004, Санкт-Петербург, 8-я линия В.О., д. 31 «А»</t>
  </si>
  <si>
    <t>0000110000029</t>
  </si>
  <si>
    <t>Протокол рассмотрения и оценки заявок от 12.11.2010 г.</t>
  </si>
  <si>
    <t>№ 29 22.11.2010</t>
  </si>
  <si>
    <t>Оказание услуг по организации и проведению новогоднего музыкального дивертисмента для жителей муниципального образования муниципальный округ Васильевский Санкт-Петербурга</t>
  </si>
  <si>
    <t>0000110000030</t>
  </si>
  <si>
    <t>Протокол рассмотрения и оценки заявок от 06.12.2010 г.</t>
  </si>
  <si>
    <t>№ 30 17.12.2010</t>
  </si>
  <si>
    <t>Оказание услуг по организации и проведению театрально-зрелищного представления «Василеостровский сочельник» для жителей муниципального образования муниципальный округ Васильевский Санкт-Петербурга</t>
  </si>
  <si>
    <t>0000110000031</t>
  </si>
  <si>
    <t>№ 31 17.12.2010</t>
  </si>
  <si>
    <t>Оказание услуг по организации и проведению новогоднего утренника для детей проживающих на территории муниципального образования муниципальный округ Васильевский Санкт-Петербурга</t>
  </si>
  <si>
    <t>ООО «Бьюти Плэй»,
190005, Санкт-Петербург, Угловой пер., дом 9</t>
  </si>
  <si>
    <t>0000110000032</t>
  </si>
  <si>
    <t>№ 32 17.12.2010</t>
  </si>
  <si>
    <t>Оказание услуг по организации и проведению рождественского уличного гуляния для жителей  проживающих на территории муниципального образования муниципальный округ Васильевский Санкт-Петербурга</t>
  </si>
  <si>
    <t>0000110000033</t>
  </si>
  <si>
    <t>Протокол рассмотрения заявок от 16.12.2010 г.</t>
  </si>
  <si>
    <t>№ 33 27.12.2010</t>
  </si>
  <si>
    <t>Поставка автомобиля Hyundai H-1 (Хендай Эйч Один) для нужд местной администрации муниципального образования муниципальный округ Васильевский Санкт-Петербурга</t>
  </si>
  <si>
    <t>ООО "Автомобильный торговый дом", 
197374, Санкт-Петербург, ул. Планерная, д. 7</t>
  </si>
  <si>
    <t>Котировки</t>
  </si>
  <si>
    <t>Аукционы</t>
  </si>
  <si>
    <t>Конкурсы</t>
  </si>
  <si>
    <t>2-е</t>
  </si>
  <si>
    <t>Реестр муниципальных контрактов 2011 год</t>
  </si>
  <si>
    <t>Дата заключения</t>
  </si>
  <si>
    <t>Протокол рассмотрения и оценки котировочных заявок от 19.01.2011 г.</t>
  </si>
  <si>
    <t>Протокол рассмотрения заявок от 21.01.2011 г.</t>
  </si>
  <si>
    <t>Оказание услуг по изданию газеты «Муниципальный вестник округа № 8» в 2011 году для нужд местной администрации муниципального образования муниципальный округ Васильевский Санкт-Петербурга</t>
  </si>
  <si>
    <t>Протокол рассмотрения заявок от 01.02.2011 г.</t>
  </si>
  <si>
    <t>Оказание услуг по обязательному страхованию гражданской ответственности автотранспортного средства местной администрации муниципального образования муниципальный округ Васильевский Санкт-Петербурга</t>
  </si>
  <si>
    <t>Протокол аукциона от 01.02.2011 г.</t>
  </si>
  <si>
    <t>Протокол аукциона от 03.02.2011 г.</t>
  </si>
  <si>
    <t>Выполнение работ по комплексному благоустройству внутридворовых территорий по адресам: 1 линия, д. 56; Кадетская линия, д. 29; 4 линия, д. 53, 61; Малый пр., д. 15, 29, 47; Малый пр., д. 31/10 линия, д. 51; 8 линия, д. 49/Средний пр., д. 35; 9 линия, д. 58/10 линия, д. 47; 10 линия, д. 45  муниципального образования муниципальный округ Васильевский Санкт-Петербурга</t>
  </si>
  <si>
    <t>ООО "САР-КОСМОС",
192007, Санкт-Петербург, Лиговский пр., д. 228, лит. А, пом. 5Н</t>
  </si>
  <si>
    <t>Протокол рассмотрения и оценки котировочных заявок от 16.02.2011 г.</t>
  </si>
  <si>
    <t>Оказание услуг по организации и проведению праздничного концерта, посвящённого Международному женскому дню для жителей проживающих на территории муниципального образования муниципальный округ Васильевский Санкт-Петербурга</t>
  </si>
  <si>
    <t>Протокол аукциона от 04.02.2011 г.</t>
  </si>
  <si>
    <t>Выполнение работ по комплексному благоустройству внутридворовых территорий по адресам: 11 линия, д. 42; 12 линия, д. 55; 13 линия, д. 68; 15 линия, д. 72, 86, 88; 16 линия, д. 65, 75-77; 18 линия, д. 37; Средний пр., д. 7-9 муниципального образования муниципальный округ Васильевский Санкт-Петербурга</t>
  </si>
  <si>
    <t>Протокол аукциона от 07.02.2011 г.</t>
  </si>
  <si>
    <t>Выполнение работ по комплексному благоустройству внутридворовых территорий по адресам: Средний пр., д. 49, 61, 75; 6 линия, д. 47  муниципального образования муниципальный округ Васильевский Санкт-Петербурга</t>
  </si>
  <si>
    <t>Протокол аукциона от 09.02.2011 г.</t>
  </si>
  <si>
    <t>Выполнение работ по ремонту газонных ограждений на территории  муниципального образования муниципальный округ Васильевский Санкт-Петербурга</t>
  </si>
  <si>
    <t>ООО «Компания «Барьер»,
193230, Санкт-Петербург, ул. Крыленко, д. 1, лит. А</t>
  </si>
  <si>
    <t>Протокол рассмотрения и оценки котировочных заявок от 22.02.2011 г.</t>
  </si>
  <si>
    <t>Подраздел "Реестр муниципальных контрактов"</t>
  </si>
  <si>
    <t>№</t>
  </si>
  <si>
    <t>Предмет контракта</t>
  </si>
  <si>
    <t>Источник финансирования</t>
  </si>
  <si>
    <t>Дата проведения процедуры</t>
  </si>
  <si>
    <t>Цена контракта</t>
  </si>
  <si>
    <t>Дата заключения контракта</t>
  </si>
  <si>
    <t>Дата размещения информации</t>
  </si>
  <si>
    <t>Срок исполнения контракта</t>
  </si>
  <si>
    <t>Поставщик, его место нахождения</t>
  </si>
  <si>
    <t>Отметка об исполнении</t>
  </si>
  <si>
    <t>ООО "ПитерСпортСтрой", 196128, Санкт-Петербург,  ул. Кузнецовская, д. 21, лит. А, пом. 7Н</t>
  </si>
  <si>
    <t>Санкт-Петербургская общественная организация инвалидов театральной сцены «ПЕТЕРСАРТ», 191025, Санкт-Петербург, Невский пр., д. 106</t>
  </si>
  <si>
    <t>ОАО «КИТ Финанс Страхование», 194044, Санкт-Петербург, Финляндский пр., д. 4 А</t>
  </si>
  <si>
    <t>Индивидуальный предприниматель Науменко Юрий Васильевич, 197373, Санкт-Петербург, пр. Авиаконструкторов, д. 44, к. 3, кв. 65,</t>
  </si>
  <si>
    <t>ООО «Деметра», 194355, Санкт-Петербург, Выборгское шоссе, д. 23, корп. 2, пом. 14Н</t>
  </si>
  <si>
    <t>ЗАО "КСИЛ", 195196, Санкт-Петербург, Светлановский пр., дом 25</t>
  </si>
  <si>
    <t>ООО "Невская Текстильная Компания", 196084, Санкт-Петербург, Митрофаньевское шоссе, д. 29</t>
  </si>
  <si>
    <t>ООО «АЛЬБА», 198255, Санкт-Петербург, ул. Лёни Голикова, д. 76А, пом. 3Н</t>
  </si>
  <si>
    <t>Исполнен 30.06.2010</t>
  </si>
  <si>
    <t>Исполнен 25.06.2010</t>
  </si>
  <si>
    <t>Исполнен 03.08.2010</t>
  </si>
  <si>
    <t>Исполнен 07.10.2010</t>
  </si>
  <si>
    <t>Исполнен 13.10.2010</t>
  </si>
  <si>
    <t>Исполнен 15.10.2010</t>
  </si>
  <si>
    <t>Исполнен 30.10.2010</t>
  </si>
  <si>
    <t>Исполнен 01.11.2010</t>
  </si>
  <si>
    <t>Исполнен 22.11.2010</t>
  </si>
  <si>
    <t>Исполнен 15.12.2010</t>
  </si>
  <si>
    <t>ООО "Кондитерский Холдинг "Королевский",
107140, г. Москва, ул. Лобачика, д. 2. стр. 2</t>
  </si>
  <si>
    <t>Исполнен 26.11.2010</t>
  </si>
  <si>
    <t>Исполнен 27.12.2010</t>
  </si>
  <si>
    <t>Исполнен 28.12.2010</t>
  </si>
  <si>
    <t>Исполнен 24.12.2010</t>
  </si>
  <si>
    <t>Исполнен 07.01.2011</t>
  </si>
  <si>
    <t>Исполнен 30.12.2010</t>
  </si>
  <si>
    <t>Администрация Муниципального образования</t>
  </si>
  <si>
    <t>Муниципального округа №8 г. Санкт-Петербурга</t>
  </si>
  <si>
    <t>Реестр муниципальных контрактов</t>
  </si>
  <si>
    <t>№
п/п</t>
  </si>
  <si>
    <t>Наименование заказчика</t>
  </si>
  <si>
    <t>Источник финансиро-вания</t>
  </si>
  <si>
    <t>Способ размещения заказа</t>
  </si>
  <si>
    <t>Дата проведения , реквизиты документа, подтверждающего основание заключения контракта</t>
  </si>
  <si>
    <t>Номер, дата заключения</t>
  </si>
  <si>
    <t>Предмет,                цена контракта( в рублях),                      срок его исполнения</t>
  </si>
  <si>
    <t>Наименование, место нахож-дения (для юридичесикх лиц), (ФИО, место жительства, ИНН -для физических лиц) поставщика</t>
  </si>
  <si>
    <t>Сведения об исполнении</t>
  </si>
  <si>
    <t>Муниципальный совет Муниципального образования Муниципального округа № 8</t>
  </si>
  <si>
    <t>Местный бюджет</t>
  </si>
  <si>
    <t>Конкурс</t>
  </si>
  <si>
    <t>протокол заседания
конкурсной комиссии от 16.12.2005г. № 5</t>
  </si>
  <si>
    <t>№ 76 25.12.2005</t>
  </si>
  <si>
    <t>Предоставление услуг технического обслуживания парка средств вычислительной техники</t>
  </si>
  <si>
    <t>АОЗТ "АСКоД-Сервис"</t>
  </si>
  <si>
    <t>191025, Санкт-Петрбург, наб.р.Фонтанки, д.40</t>
  </si>
  <si>
    <t>Контракт расторгнут</t>
  </si>
  <si>
    <t>протокол заседания
конкурсной комиссии от 16.12.2005г. № 11</t>
  </si>
  <si>
    <t>№ 77 25.12.2005</t>
  </si>
  <si>
    <t>Выполнение работ по поставке изделий вычислительной техники, оборудования, материалов и прочих товаров</t>
  </si>
  <si>
    <t xml:space="preserve">не определена </t>
  </si>
  <si>
    <t>Администрация Муниципального образования Муниципального округа № 8</t>
  </si>
  <si>
    <t>Постановление МС МО № 8 № 122 от 22.12.2005 г. "Об утверждении результатов проведения конкурсов", п. 5</t>
  </si>
  <si>
    <t>№ 2-А, 10.01.2006</t>
  </si>
  <si>
    <t>Оказание правовой помощи</t>
  </si>
  <si>
    <t>Санкт-Петербургская Центральная коллегия адвокатов</t>
  </si>
  <si>
    <t>191025, Санкт-Петербург, Дмитровский пер., д. 17</t>
  </si>
  <si>
    <t>Постановление МС МО № 8 № 122 от 22.12.2005 г. "Об утверждении результатов проведения конкурсов", п. 4</t>
  </si>
  <si>
    <t>№ 5 а, 10.01.2006</t>
  </si>
  <si>
    <t>Совместные действия по охране общественного порядка на территории МО МО № 8</t>
  </si>
  <si>
    <t>Санкт-Петербургская регио-нальная общественная орга-низация по участию в обеспе-чении правопорядка "Народ-ная Дружина "Ветеран"</t>
  </si>
  <si>
    <t>198020, Санкт-Петрбург, Нарвский пр., д.16, 2 эт., к.5</t>
  </si>
  <si>
    <t>Постановление МС МО № 8 № 122 от 22.12.2005 г. "Об утверждении результатов проведения конкурсов", п. 3</t>
  </si>
  <si>
    <t>№ 6, 16.01.2006</t>
  </si>
  <si>
    <t>Подготовка к печати, печать и экспедиция газеты "Муниципальный вестник округа № 8" в январе-декабре 2006 г.</t>
  </si>
  <si>
    <t>ООО "Эксклюзив. Санкт-Петербург"</t>
  </si>
  <si>
    <t>1910144, Санкт-Петербург, Лиговский пр., 1-124</t>
  </si>
  <si>
    <t>Постановление МС МО
 № 8 № 1от 26.01.2006 г. "Об утверждении результатов проведения конкурсов", п. 1</t>
  </si>
  <si>
    <t>Организация экскурсионного обслуживания на условиях и в порядке обусловленных контрактом</t>
  </si>
  <si>
    <t>Общество с ограниченной ответственностью "Элиен"</t>
  </si>
  <si>
    <t>Не определена</t>
  </si>
  <si>
    <t>196105, Санкт-Петербург, ул. Свеаборгская, д.7</t>
  </si>
  <si>
    <t>Постановление МС МО
 № 8 № 1от 26.01.2006 г. "Об утверждении результатов проведения конкурсов", п. 3</t>
  </si>
  <si>
    <t>№ 8, 20.01.2006</t>
  </si>
  <si>
    <t>Выполнение работ по организации и музыкальному оформлению концертов, посвященных праздничным и памятным датам</t>
  </si>
  <si>
    <t>Фонд поддержки и развития музыки "Петербургский романс"</t>
  </si>
  <si>
    <t>Приложение 1.1, 2.1 ( 26.04.2006)</t>
  </si>
  <si>
    <t>190000, Санкт-Петербург, Конногвардейский бульвар, д.4</t>
  </si>
  <si>
    <t>Приложение 2.1, 2.2 (23.05.2006)</t>
  </si>
  <si>
    <t>Приложение 3.1, 3.2 (02.06.2006)</t>
  </si>
  <si>
    <t>протокол заседания
конкурсной комиссии от 24.12.2005г. № 12, п.1</t>
  </si>
  <si>
    <t>№ 9, 22.03.2006</t>
  </si>
  <si>
    <t>Уход за зелеными насаждениями по адресу: СПб, 16-я линия В.О., д. 45</t>
  </si>
  <si>
    <t>ООО "Петроландшафт"</t>
  </si>
  <si>
    <t>197341, Санкт-Петербург, Фермское шоссе, дом 22, офис 21</t>
  </si>
  <si>
    <t>№ 10, 12.05.2006</t>
  </si>
  <si>
    <t>Озеленение территории по адресам: 5-я линия д. 54, ул. Донская д.10, Средний пр. д.7/9</t>
  </si>
  <si>
    <t>аванс 23.05.2006</t>
  </si>
  <si>
    <t>Окончательный расчет 14.06.2006</t>
  </si>
  <si>
    <t>протокол заседания
конкурсной комиссии от 24.12.2005г. № 12, п.3</t>
  </si>
  <si>
    <t>№ 11, 12.05.2006</t>
  </si>
  <si>
    <t>Работы по комплексному благоустройству дворовой территории по адресу: СПб, В.О., 15-я линия, д.72</t>
  </si>
  <si>
    <t>ООО "Стройподряд"</t>
  </si>
  <si>
    <t>190068, СПб, пр. Римского-Корсакова, д.22, литер В</t>
  </si>
  <si>
    <t>Окончательный расчет 27.06.2006</t>
  </si>
  <si>
    <t>протокол заседания
конкурсной комиссии от 24.12.2005г. № 12, п.4</t>
  </si>
  <si>
    <t>№ 12, 15.05.2006</t>
  </si>
  <si>
    <t>Работы по обустройству зоны отдыха дворовой территории по адресу: СПб, В.О. 15-я линия, д.86-88</t>
  </si>
  <si>
    <t>ООО "Эра-2"</t>
  </si>
  <si>
    <t>199178 Санкт-Петербург, В.О. 14 линия, д.97</t>
  </si>
  <si>
    <t>Окончательный расчет 15.06.2006</t>
  </si>
  <si>
    <t>31.06.2006</t>
  </si>
  <si>
    <t>№ 13, 16.05.2006</t>
  </si>
  <si>
    <t>Выполнение работ по благоустройству по адресу: СПб, Малый пр. В.О., д.8</t>
  </si>
  <si>
    <t>аванс 25.05.2006</t>
  </si>
  <si>
    <t>Окончательный расчет 23.06.2006</t>
  </si>
  <si>
    <t>Котировка
цен</t>
  </si>
  <si>
    <t>протокол заседания
котировочной комиссии от 04.05.2006г.</t>
  </si>
  <si>
    <t>№ 14, 16.05.2006</t>
  </si>
  <si>
    <t>Выполнение работ по установке металлических дверей с домофонами</t>
  </si>
  <si>
    <t>ООО "АВМ-Мастер"</t>
  </si>
  <si>
    <t>197183, Санкт-Петербург, Сабировская ул., д.37</t>
  </si>
  <si>
    <t>протокол заседания
конкурсной комиссии от 24.12.2005г. № 12, п.6</t>
  </si>
  <si>
    <t>№ 15, 20.06.2006</t>
  </si>
  <si>
    <t>Выполнение работ по благоустройству дворовой территории по адресу: СПб, В.О., 16 линия, д.97</t>
  </si>
  <si>
    <t>ЗАО "Балтийская строительно-промышленная компания"</t>
  </si>
  <si>
    <t>аванс
06.07.2006</t>
  </si>
  <si>
    <t>197183, Санкт-Петербург, Наличная ул., д.7, лит.А, 
пом.4-н</t>
  </si>
  <si>
    <t>Окончательный расчет 12.07.2006</t>
  </si>
  <si>
    <t>протокол заседания
конкурсной комиссии от 24.12.2005г. № 12, п.8</t>
  </si>
  <si>
    <t>№ 16, 20.06.2006</t>
  </si>
  <si>
    <t>Выполнение работ по благоустройству дворовой территории по адресу: СПб, В.О., 15 линия, д.88</t>
  </si>
  <si>
    <t>протокол заседания
конкурсной комиссии от 24.12.2005г. № 12, п.5</t>
  </si>
  <si>
    <t>№ 17, 29.06.2006</t>
  </si>
  <si>
    <t>Выполнение работ по обустройству зеленой зоны по адресу: СПб, В.О., 15 линия, д.86-88</t>
  </si>
  <si>
    <t>протокол заседания
конкурсной комиссии от 24.12.2005г. № 12, п.2</t>
  </si>
  <si>
    <t>№ 18, 11.07.2006</t>
  </si>
  <si>
    <t>Выполнение работ по установке детского игрового оборудования</t>
  </si>
  <si>
    <t>ЗАО "ПИОН"</t>
  </si>
  <si>
    <t>аванс
13.07.2006</t>
  </si>
  <si>
    <t>190068, СПб, Маяковская ул., д.50, пом.3-Н</t>
  </si>
  <si>
    <t>Окончательный расчет 22.09.2006</t>
  </si>
  <si>
    <t>протокол оценки и 
сопоставления заявок от 18.08.2006г.</t>
  </si>
  <si>
    <t>№ 19, 24.08.2006</t>
  </si>
  <si>
    <t>Выполнение работ по благоустройству дворовой территории: СПб, В.О. 7-я линия д.72</t>
  </si>
  <si>
    <t>ООО "ЭРА-2"</t>
  </si>
  <si>
    <t>аванс 13.09.2006</t>
  </si>
  <si>
    <t>199178, СПб, В.О.14-линия, д. 97</t>
  </si>
  <si>
    <t>Окончательный расчет 23.10.2006</t>
  </si>
  <si>
    <t>№ 20, 24.08.2006</t>
  </si>
  <si>
    <t>Выполнение работ по благоустройству дворовой территории: СПб, В.О. 7-я линия д.74</t>
  </si>
  <si>
    <t>протокол рассмотрения 
заявок от 11.08.2006г.</t>
  </si>
  <si>
    <t>№ 21, 24.08.2006</t>
  </si>
  <si>
    <t>Выполнение работ по благоустройству дворовой территории: СПб, В.О. 16-я линия д.45</t>
  </si>
  <si>
    <t>199178, СПб, Фермерское шоссе, д. 22, офис 21</t>
  </si>
  <si>
    <t>зачет 13.09.2006</t>
  </si>
  <si>
    <t>Окончательный расчет 03.11.2006</t>
  </si>
  <si>
    <t>№ 22, 24.08.2006</t>
  </si>
  <si>
    <t>Выполнение работ по ремонту и окраске газонных ограждений</t>
  </si>
  <si>
    <t>Окончательный расчет 15.12.2006</t>
  </si>
  <si>
    <t>протокол рассмотрения заявок от 11.08.2006г.</t>
  </si>
  <si>
    <t>№ 23, 12.08.2006</t>
  </si>
  <si>
    <t xml:space="preserve">Выполнение работ по текущему ремонту помещений Муниципаль-ного Совета по адресу: СПб, ВО, 4-я линия, д. 45 </t>
  </si>
  <si>
    <t>протокол рассмотрения заявок от 08.09.2006г.</t>
  </si>
  <si>
    <t>№ 24, 14.09.2006</t>
  </si>
  <si>
    <t>Выпонение работ по установке металлических дверей с домофонами</t>
  </si>
  <si>
    <t>протокол рассмотрения заявок от 17.10.2006г.</t>
  </si>
  <si>
    <t>№ 25, 19.10.2006</t>
  </si>
  <si>
    <t>Выполнение работ по увековечиванию памяти первому моряк-подводнику Бахтину А.Н. на Смоленском кладбище</t>
  </si>
  <si>
    <t>ООО "Биотон"</t>
  </si>
  <si>
    <t>190068, СПб, Садовая ул., д.60, лит.А, пом.3-Н</t>
  </si>
  <si>
    <t>протокол оценки и 
сопоставления заявок от 24.10.2006г.</t>
  </si>
  <si>
    <t>№ 25/1, 27.11.2006</t>
  </si>
  <si>
    <t>Поставка новогодних подарков</t>
  </si>
  <si>
    <t>ООО "Холдинг Королевский"</t>
  </si>
  <si>
    <t>198216, СПб, Ленинский пр., д.128, пом.3-Н</t>
  </si>
  <si>
    <t>бюджет Санкт-Петер-бурга (субвенция)</t>
  </si>
  <si>
    <t>протокол оценки и 
сопоставления заявок от 06.12.2006г.</t>
  </si>
  <si>
    <t>№ 26, 06.12.2006</t>
  </si>
  <si>
    <t>Выполнение работ по изготовлению и установке газонных ограждений на территории МО МО № 8</t>
  </si>
  <si>
    <t>ЗАО "Трест Севзапкурортстрой"</t>
  </si>
  <si>
    <t>190013,СПб,Рузовская ул.,д.16</t>
  </si>
  <si>
    <t>протокол рассмотрения заявок от 19.12.2006г.</t>
  </si>
  <si>
    <t>№ 27, 20.12.2006</t>
  </si>
  <si>
    <t>Выполнение работ по изготовлению и установке газонных ограждений по адресу: 8 линия, д.65</t>
  </si>
  <si>
    <t>аванс 22.12.2006</t>
  </si>
  <si>
    <t>Окончательный расчет 26.12.2006</t>
  </si>
  <si>
    <t>протокол оценки и 
сопоставления заявок от 19.12.2006г.</t>
  </si>
  <si>
    <t>№ 28, 21.12.2006</t>
  </si>
  <si>
    <t>Выполнение работ по спилу деревьев, омоложению деревьев, дроблению пней, с последующим вывозом и утилизацией порубочных остатков</t>
  </si>
  <si>
    <t>ООО "Гавань"</t>
  </si>
  <si>
    <t>195196, СПб, Новочеркаский пр., д.47, к.1, лит.А, пом.10-Н</t>
  </si>
  <si>
    <t>№ 29, 21.12.2006</t>
  </si>
  <si>
    <t>Выполнение работ по изготовлению и установке газонных ограждений по адресу: 15 линия, д.50-58</t>
  </si>
  <si>
    <t>№ 30, 21.12.2006</t>
  </si>
  <si>
    <t>Выполнение работ по закупке, доставке и посадке посадочного материала для озеленения</t>
  </si>
  <si>
    <t>Реестр муниципальных контрактов 2007 год</t>
  </si>
  <si>
    <t>Сумма, 
руб.</t>
  </si>
  <si>
    <t>Протокол рассмотрения заявок от 12.01.2007г.</t>
  </si>
  <si>
    <t>№ 1, 12.01.2007</t>
  </si>
  <si>
    <t>Оказание услуг по выпуску газеты "Муниципальный вестник округа № 8" и специальных номеров газеты "Муниципальный вестник округа № 8" для побликации нормативных и других правовых актов в 2007 году.</t>
  </si>
  <si>
    <t>191014, Санкт-Петербург, Лиговский пр., 1-124</t>
  </si>
  <si>
    <t>Запрос котировок</t>
  </si>
  <si>
    <t>Протокол рассмотрения и оценки котировочных заявок от 17.01.07г.</t>
  </si>
  <si>
    <t>№ 2, 19.01.2007</t>
  </si>
  <si>
    <t>Информационное обслуживание экземпляра(ов) специальных выпусков систем семейства Консультант Плюс</t>
  </si>
  <si>
    <t>ООО "М-СТАЙЛ"</t>
  </si>
  <si>
    <t>196084, Санкт-Петербург, Московский пр., д.91, офис 400</t>
  </si>
  <si>
    <t>Протокол рассмотрения и оценки котировочных заявок от 25.01.07г.</t>
  </si>
  <si>
    <t>№ 3, 26.01.2007</t>
  </si>
  <si>
    <t>Оказание услуг по обслуживанию оргтехники Муниципапльного Совета Муниципальн.округа № 8</t>
  </si>
  <si>
    <t>ООО "Теллур"</t>
  </si>
  <si>
    <t>191119, Санкт-Петербург, К.Заслонова ул., 18</t>
  </si>
  <si>
    <t>Протокол рассмотрения заявок от 19.02.07г.</t>
  </si>
  <si>
    <t>№ 4, 19.02.2007</t>
  </si>
  <si>
    <t>Протокол оценки и сопоставления заявок от 20.02.07г.</t>
  </si>
  <si>
    <t>№ 5, 22.02.2007</t>
  </si>
  <si>
    <t>Протокол рассмотрения и оценки котировочных заявок от 20.03.07г.</t>
  </si>
  <si>
    <t>№ 6, 
26.03.2007</t>
  </si>
  <si>
    <t>Протокол оценки и сопоставления заявок от 31.05.07г.</t>
  </si>
  <si>
    <t>№ 7, 01.06.2007</t>
  </si>
  <si>
    <t>Выполнение работ по благоустройству дворовой территории по адресу: СПб, В.О., 18 линия, д.37</t>
  </si>
  <si>
    <t>№ 8, 01.06.2007</t>
  </si>
  <si>
    <t>197110, СПб, Пионерская ул., д.53</t>
  </si>
  <si>
    <t>№ 9, 01.06.2007</t>
  </si>
  <si>
    <t>Выполнение работ по благоустройству дворовой территории по адресу: СПб, В.О., 15 линия, д.72</t>
  </si>
  <si>
    <t>ООО "Этра"</t>
  </si>
  <si>
    <t>192102, Санкт-Петербург, наб.реки Волковки, д.3</t>
  </si>
  <si>
    <t>№ 10, 01.06.2007</t>
  </si>
  <si>
    <t>Выполнение работ по благоустройству дворовой территории по адресу: СПб, В.О., 15 линия, д.66/ Малый пр., д.44</t>
  </si>
  <si>
    <t>№ 11, 01.06.2007</t>
  </si>
  <si>
    <t>Выполнение работ по благоустройству дворовой территории по адресу: СПб, В.О., Средний пр., д.51,53/ 12 линия, д.29</t>
  </si>
  <si>
    <t>Протокол рассмотрения и оценки котировочных заявок от 19.06.07г.</t>
  </si>
  <si>
    <t>№ 12, 25.06.2007</t>
  </si>
  <si>
    <t>Услуги по экскурсионому обслуживанию</t>
  </si>
  <si>
    <t>ООО "Элиен"</t>
  </si>
  <si>
    <t>Протокол рассмотрения и оценки котировочных заявок от 22.06.07г.</t>
  </si>
  <si>
    <t>№ 13, 28.06.2007</t>
  </si>
  <si>
    <t>Выполнение работ по благоустройству дворовой территории по адресу: СПб, В.О., 15 линия, д.68</t>
  </si>
  <si>
    <t>№ 14, 28.06.2007</t>
  </si>
  <si>
    <t>Выполнение работ по ремонту газонных и уличных ограждений</t>
  </si>
  <si>
    <t>Протокол рассмотрения и оценки котировочных заявок от 06.07.07г.</t>
  </si>
  <si>
    <t>№ 15, 12.07.2007</t>
  </si>
  <si>
    <t>Выполнение работ по устройству набивной площадки по адресу: СПб, В.О., 10 линия, д.41</t>
  </si>
  <si>
    <t>Протокол оценки и сопоставления заявок от 23.08.07г.</t>
  </si>
  <si>
    <t>№ 16, 03.09.2007</t>
  </si>
  <si>
    <t>Выполнение работ по благоустройству дворовой территории по адресу: СПб, В.О., Малый пр., д.42, 4 линия, д.29, Донская ул., д.27</t>
  </si>
  <si>
    <t>№ 17, 03.09.2007</t>
  </si>
  <si>
    <t>Выполнение работ по устройству спортивной площадки по адресу: СПб, В.О., 16 линия, д.97</t>
  </si>
  <si>
    <t>Протокол рассмотрения и оценки котировочных заявок от 24.08.07г.</t>
  </si>
  <si>
    <t>№ 18, 03.09.2007</t>
  </si>
  <si>
    <t>№ 19, 26.11.2007</t>
  </si>
  <si>
    <t>ИП Суслова Татьяна Анатольевна</t>
  </si>
  <si>
    <t>197046, Санкт-Петербург, Чкаловский пр., д.50</t>
  </si>
  <si>
    <t>Протокол оценки и сопоставления заявок от 12.11.07г.</t>
  </si>
  <si>
    <t>№ 20, 27.11.2007</t>
  </si>
  <si>
    <t>Оказание услуг по добровольному медицинскому страхованию работников Администрации МО МО № 8 Санкт-Петербурга в 2007-2008 году</t>
  </si>
  <si>
    <t>ООО "Группа Ренессанс Страхование"</t>
  </si>
  <si>
    <t>196084, Санкт-Петербург, Московский пр., д.79, лит.А</t>
  </si>
  <si>
    <t>№ 21, 27.11.2007</t>
  </si>
  <si>
    <t>Поставка новогодних праздничных наборов</t>
  </si>
  <si>
    <t>198216, Санкт-Петербург, Ленинский пр., д.128, пом.3-н</t>
  </si>
  <si>
    <t>№ 22, 27.11.2007</t>
  </si>
  <si>
    <t>Протокол рассмотрения и оценки котировочных заявок от 14.12.07г.</t>
  </si>
  <si>
    <t>№ 23, 20.12.2007</t>
  </si>
  <si>
    <t>Протокол рассмотрения и оценки котировочных заявок от 21.12.07г.</t>
  </si>
  <si>
    <t>№ 24, 21.12.2007</t>
  </si>
  <si>
    <t>Поставка продуктов питания</t>
  </si>
  <si>
    <t>ООО "Евро Фуд"</t>
  </si>
  <si>
    <t>197046, Санкт-Петербург, Космонавтов пр., д.42, лит.А, пом.10-н</t>
  </si>
  <si>
    <t>Заключено на сумму:</t>
  </si>
  <si>
    <t>Исполнено на сумму</t>
  </si>
  <si>
    <t>Реестр муниципальных контрактов 2008 год</t>
  </si>
  <si>
    <t>Предмет, цена контракта( в рублях), срок его исполнения</t>
  </si>
  <si>
    <t>Протокол рассмотрения заявок от 25.12.2007г.</t>
  </si>
  <si>
    <t>№ 1, 09.01.2008</t>
  </si>
  <si>
    <t>Выполнение работ по выпуску номеров газеты "Муниципальный вестник округа № 8" и специальных приложений в 2008 году</t>
  </si>
  <si>
    <t>Протокол рассмотрения и оценки котировочных заявок от 26.12.07г.</t>
  </si>
  <si>
    <t>№ 2, 09.01.2008</t>
  </si>
  <si>
    <t>Оказание информационных услуг с использованием экземпляра(ов) Cпециального(ных) Выпуска(ов) Систем Консультант Плюс</t>
  </si>
  <si>
    <t>Протокол рассмотрения и оценки котировочных заявок от 18.01.08г.</t>
  </si>
  <si>
    <t>№ 3, 25.01.2008</t>
  </si>
  <si>
    <t>Оказание услуг по юридическому обслуживанию в 2008 году</t>
  </si>
  <si>
    <t>ООО "Ал'юр"</t>
  </si>
  <si>
    <t>191028, Санкт-Петербург, Моховая ул., д. 31, литер А, пом.22-н.</t>
  </si>
  <si>
    <t>Протокол оценки и сопоставления заявок от 21.02.08г.</t>
  </si>
  <si>
    <t>№ 4,
06.03.2008</t>
  </si>
  <si>
    <t>Выполнение работ по ком-плексному благоустройст-ву дворовых территорий по адресам: Санкт-Петербург, 2 линия, д.49, 51, 53; 3 линия, д.38; 4 линия, д.45; 7 линия, д.64; 7 линия, д.56-58; 9 ли-ния, д. 52, 54.</t>
  </si>
  <si>
    <t>199706, Санкт-Петербург, ул.Наличная, д.7, лит.А, 
пом.4-н</t>
  </si>
  <si>
    <t>№ 5,
06.03.2008</t>
  </si>
  <si>
    <t>Выполнение работ по ком-плексному благоустройст-ву дворовых территорий по адресам: Санкт-Петербург, 11 линия, д.44; 16 линия, д.65-67; Донская ул., д.1; Донс-кая ул., д.3; Донская ул., д.21; Донская ул., д.25; 17 линия, д.68; 17 линия, д.70.</t>
  </si>
  <si>
    <t>Протокол рассмотрения и оценки котировочных заявок от 04.03.08г.</t>
  </si>
  <si>
    <t>№ 6, 10.03.2008</t>
  </si>
  <si>
    <t>Оказание услуг по орга-низации опроса граждан на территории муниципаль-ного образования муници-пального округа № 8</t>
  </si>
  <si>
    <t>Санкт-Петербургское го-сударственное образовани-тельное учреждение "Санкт-Петербургский го-сударственный институт психологии и социальной работы"</t>
  </si>
  <si>
    <t>199178, Санкт-Петербург, 6 линия, д.55</t>
  </si>
  <si>
    <t>Протокол рассмотрения заявок от 01.04.2008г.</t>
  </si>
  <si>
    <t>№ 7, 16.04.2008</t>
  </si>
  <si>
    <t>Выполнение работ по ус-тановке газонных огражде-ний на территории муници-пального округа № 8</t>
  </si>
  <si>
    <t>ООО "Компания "Еврострой"</t>
  </si>
  <si>
    <t>192174, Санкт-Петербург, пр.Александровской фермы, д.21, лит.А</t>
  </si>
  <si>
    <t>Протокол рассмотрения и оценки котировочных заявок от 22.05.08г.</t>
  </si>
  <si>
    <t>№ 8, 30.05.2008</t>
  </si>
  <si>
    <t>Выполнение работ по изго-товлению и установке ме-таллических дверей, в подъ-езды жилых домов, располо-женных на территории му-ниципального образования муниципального округа № 8, оборудование их системами домофонов</t>
  </si>
  <si>
    <t>197183, Санкт-Петербург, ул.Сабировская, д.37</t>
  </si>
  <si>
    <t>Протокол рассмотрения заявок от 24.06.2008г.</t>
  </si>
  <si>
    <t>№ 9, 04.07.2008</t>
  </si>
  <si>
    <t>Работы по организации общественного правовпорядка на территори и муниципального образования муниципального округа № 8 в 2008 году</t>
  </si>
  <si>
    <t>Санкт-Петербургская региональная общественная организация по содействию в обеспечении правопорядка "Василеостровец"</t>
  </si>
  <si>
    <t>199226, Санкт-Петербург, Морская наб., д.9</t>
  </si>
  <si>
    <t>Протокол рассмотрения и оценки котировочных заявок от 10.09.08г.</t>
  </si>
  <si>
    <t>№ 10, 22.09.2008</t>
  </si>
  <si>
    <t>Оказание услуг по техническому надзору за работами по благоустройству территории муниципального образования</t>
  </si>
  <si>
    <t>ООО "Комфорт"</t>
  </si>
  <si>
    <t>23309,89</t>
  </si>
  <si>
    <t>195009, Санкт-Петербург,  ул.Комсомола, д.1-3, лит.АУ, пом.10-Н</t>
  </si>
  <si>
    <t>Аукцион</t>
  </si>
  <si>
    <t>Протокол рассмотрения заявок от 07.10.2008г.</t>
  </si>
  <si>
    <t>№ 11, 20.10.2008</t>
  </si>
  <si>
    <t>Выполнение работ по комплексному благоустройству территории по адресу: 9 линия, д.44</t>
  </si>
  <si>
    <t>ООО "СК ДомоСтрой"</t>
  </si>
  <si>
    <t>193091, Санкт-Петербург, Октябрьская наб., д.6</t>
  </si>
  <si>
    <t>Протокол рассмотрения заявок от 16.10.2008г.</t>
  </si>
  <si>
    <t>№ 12, 27.10.2008</t>
  </si>
  <si>
    <t>196066, Санкт-Петербург, ул.Авиационная, д.11, лит.А, пом.15-Н</t>
  </si>
  <si>
    <t>Протокол рассмотрения заявок от 24.10.2008г.</t>
  </si>
  <si>
    <t>№ 13, 05.11.08</t>
  </si>
  <si>
    <t>ЗАО "Холдинг Королевский"</t>
  </si>
  <si>
    <t>Протокол рассмотрения и оценки котировочных заявок от 17.10.08г.</t>
  </si>
  <si>
    <t>№ 14, 29.10.2008</t>
  </si>
  <si>
    <t>Оказание услуг по техническому надзору за выполнением объема и качества работ по изготовлениюи установке ограждений на территории муниципального образования</t>
  </si>
  <si>
    <t>ООО "Петербургдорстрой"</t>
  </si>
  <si>
    <t>29419,68</t>
  </si>
  <si>
    <t>197229, Санкт-Петербург, п.Ольгино, ул.3-я Конная Лахта, д.31а</t>
  </si>
  <si>
    <t>Протокол рассмотрения и оценки котировочных заявок от 31.10.08г.</t>
  </si>
  <si>
    <t>№ 15, 07.11.2008</t>
  </si>
  <si>
    <t>Поставка новогодней искусственной елки и елочных украшений</t>
  </si>
  <si>
    <t>ООО "Союз ПромСнаб"</t>
  </si>
  <si>
    <t>197136, Санкт-Петербург, Полозова ул., д.8, кв.6</t>
  </si>
  <si>
    <t>Протокол рассмотрения и оценки котировочных заявок от 29.10.08г.</t>
  </si>
  <si>
    <t>№ 16, 07.11.2008</t>
  </si>
  <si>
    <t>Поставка и установка малых архитектурных форм и уличной мебели на территории муниципального образования муниципального округа № 8</t>
  </si>
  <si>
    <t>197110, Санкт-Петербург, Пионерская ул., д.49</t>
  </si>
  <si>
    <t>Протокол рассмотрения заявок от 31.10.2008г.</t>
  </si>
  <si>
    <t>№ 17, 12.11.2008</t>
  </si>
  <si>
    <t>Оказание услуг по добровольному медицинскому страхованию работников Администрации МО МО № 8 Санкт-Петербурга в 2008-2009 году</t>
  </si>
  <si>
    <t>Бюджет Санкт-Петербурга</t>
  </si>
  <si>
    <t>Протокол рассмотрения заявок от 05.11.2008г.</t>
  </si>
  <si>
    <t>№ 18, 17.11.2008</t>
  </si>
  <si>
    <t>Выполнение работ по установке газонных ограждений на территории муниципального округа № 8</t>
  </si>
  <si>
    <t>Протокол рассмотрения заявок от 14.11.2008г.</t>
  </si>
  <si>
    <t>№ 19, 22.11.2008</t>
  </si>
  <si>
    <t>Организация и проведение концертной программы</t>
  </si>
  <si>
    <t>Автономная некоммерческая организация "Театральное товарищество "Комик-Трест"</t>
  </si>
  <si>
    <t>199004, г. Санкт-Петербург, 8-я линия В.О., дом 31 "А"</t>
  </si>
  <si>
    <t>Протокол рассмотрения заявок от 21.11.2008г.</t>
  </si>
  <si>
    <t>№ 20, 22.11.2008</t>
  </si>
  <si>
    <t>Выполнение работ по проведению санитарных рубок (удаление аварийных, больных деревьев, кронирование деревьев) на территории Муниципального образования Муниципального округа № 8 г. Санкт-Петербурга  в 2008 году</t>
  </si>
  <si>
    <t>ООО "СтройПитер Технология"</t>
  </si>
  <si>
    <t>191119, г. Санкт-Петербург, ул. Достоевского, дом 44, литер Е, пом. 12Н</t>
  </si>
  <si>
    <t>Протокол рассмотрения заявок от 18.12.2008г.</t>
  </si>
  <si>
    <t>№ 21, 23.12.08</t>
  </si>
  <si>
    <t>Обслуживание и обновление информационно-правовой системы «Консультант Плюс» в 2009 году</t>
  </si>
  <si>
    <t>ООО "М-Стайл"</t>
  </si>
  <si>
    <t>196105, Санкт-Петербург, ул.Свеаборгская, дом 19, оф. 1</t>
  </si>
  <si>
    <t>Протокол рассмотрения заявок от 20.12.2008г.</t>
  </si>
  <si>
    <t>№ 22, 25.12.08</t>
  </si>
  <si>
    <t>Организация и проведение Рождественского праздничного уличного гулянья для граждан проживающих на территории Муниципального образования Муниципального округа № 8 Санкт-Петербурга.</t>
  </si>
  <si>
    <t>ООО "Большая медведица"</t>
  </si>
  <si>
    <t>194024, Санкт-Петербург, пр. Мориса Тореза, дом 36</t>
  </si>
  <si>
    <t>07.01.20009</t>
  </si>
  <si>
    <t>№ 23, 25.12.08</t>
  </si>
  <si>
    <t>Организация и проведение автобусных экскурсий для граждан проживающих на территории Муниципального образования Муниципального округа № 8 Санкт-Петербурга.</t>
  </si>
  <si>
    <t>ЗАО "МарШ-тур"</t>
  </si>
  <si>
    <t>195297, Санкт-Петербург, ул. Брянцева, дом 20/1, кв. 93.</t>
  </si>
  <si>
    <t>конкурсы</t>
  </si>
  <si>
    <t>котировки</t>
  </si>
  <si>
    <t>с единственным</t>
  </si>
  <si>
    <t>Реестр муниципальных контрактов 2008 год (2 полугодие)</t>
  </si>
  <si>
    <t>Местная администрация муниципального образования</t>
  </si>
  <si>
    <t>муниципальный округ Васильевский Санкт-Петербурга</t>
  </si>
  <si>
    <t>Реестр муниципальных контрактов 2009 год</t>
  </si>
  <si>
    <t>Администрация Муниципального образования Муниципального округа № 8 Санкт-Петербурга</t>
  </si>
  <si>
    <t>Протокол рассмотрения и оценки заявок от 16.01.2009 г.</t>
  </si>
  <si>
    <t>№ 1 21.01.2009</t>
  </si>
  <si>
    <t xml:space="preserve">Поставка комплектов постельного белья в количестве 1200 комплектов </t>
  </si>
  <si>
    <t>ООО "Невская Текстильная Компания"</t>
  </si>
  <si>
    <t>196084, Санкт-Петербург, Митрофаньевское шоссе, д. 29</t>
  </si>
  <si>
    <t>Протокол рассмотрения и оценки заявок от 29.01.2009 г.</t>
  </si>
  <si>
    <t>№ 2 03.02.2009</t>
  </si>
  <si>
    <t>Комплексное информационно-техническое обслуживание компьютерной техники и оргтехники в 2009 году</t>
  </si>
  <si>
    <t>ООО «Обслуживание компьютеров»</t>
  </si>
  <si>
    <t>197110, Санкт-Петербург, ул. Пионерская, д. 41</t>
  </si>
  <si>
    <t>С единственным поставщиком</t>
  </si>
  <si>
    <t>Решение о согласовании заключения контракта согласно п. 11 ч. 2 ст. 55 с Комитетом финансового контроля Санкт-Петербурга от 09.02.2009</t>
  </si>
  <si>
    <t>№ 3 19.02.2009</t>
  </si>
  <si>
    <t>Обязательное страхование гражданской ответственности владельца транспортного средства в 2009 году</t>
  </si>
  <si>
    <t>ООО «Группа Ренессанс Страхование» Санкт-Петербургский филиал</t>
  </si>
  <si>
    <t>196084, Санкт-Петербург, Московский проспект, д. 79 литер А</t>
  </si>
  <si>
    <t>Протокол рассмотрения и оценки заявок от 25.02.2009 г.</t>
  </si>
  <si>
    <t>№ 4
03.03.2009</t>
  </si>
  <si>
    <t>Изготовление и установка 23 металлических дверей</t>
  </si>
  <si>
    <t>ООО «АВМ-Мастер»</t>
  </si>
  <si>
    <t>197183, Санкт-Петербург, ул. Сабировская, д. 37</t>
  </si>
  <si>
    <t>Открытый аукцион</t>
  </si>
  <si>
    <t>Протокол рассмотрения заявок от 24.04.2009 г.</t>
  </si>
  <si>
    <t>№ 5 05.05.2009</t>
  </si>
  <si>
    <t>Оказание услуг по выпуску номеров газеты «Муниципальный вестник округа № 8» в 2009 году</t>
  </si>
  <si>
    <t>ООО «Эксклюзив. Санкт-Петербург»</t>
  </si>
  <si>
    <t>195273, Санкт-Петербург, Пискарёвский пр., дом 63, литер А</t>
  </si>
  <si>
    <t>Открытый конкурс</t>
  </si>
  <si>
    <t>Протокол рассмотрения  заявок от 12.05.09г.</t>
  </si>
  <si>
    <t>№ 6 25.05.2009</t>
  </si>
  <si>
    <t>Оказание услуг по организации охраны общественного правопорядка на территории Муниципального образования Муниципального округа № 8 Санкт-Петербурга в 2009 году</t>
  </si>
  <si>
    <t>199226, Санкт-Петербург, Морская наб., д.9, лит. В, пом 1-Н</t>
  </si>
  <si>
    <t>Протокол рассмотрения и оценки заявок от 11.06.2009 г.</t>
  </si>
  <si>
    <t>№ 7 23.06.2009</t>
  </si>
  <si>
    <t>Выполнение работ по изготовлению и установке 15 комплектов защитных жалюзи (рольставней) на окна для Администрации Муниципального образования Муниципального округа  № 8 Санкт-Петербурга.</t>
  </si>
  <si>
    <t>ООО «АВАНТАЖ»</t>
  </si>
  <si>
    <t>199106, Санкт-Петербург, 24-я линия В.О., дом 3/7, корп. 5А, лит. Ж</t>
  </si>
  <si>
    <t>Протокол аукциона от 22.06.2009</t>
  </si>
  <si>
    <t>№ 8 10.07.2009</t>
  </si>
  <si>
    <t>Выполнение работ по комплексному благоустройству внутридворовых территорий по адресам 3-я линия, дом 36</t>
  </si>
  <si>
    <t>ЗАО «Балтийская строительно-промышленная компания»</t>
  </si>
  <si>
    <t>199106, г. Санкт-Петербург,  ул. Наличная, д. 7, пом. 4Н, лит. А</t>
  </si>
  <si>
    <t>№ 9 10.07.2009</t>
  </si>
  <si>
    <t>Выполнение работ по комплексному благоустройству внутридворовых территорий по адресам 4-я линия, дом 35</t>
  </si>
  <si>
    <t>Протокол аукциона от 17.08.2009</t>
  </si>
  <si>
    <t>№ 10 03.09.2009</t>
  </si>
  <si>
    <t>Выполнение работ по ремонту газонов на территории  Муниципального образования Муниципального округа № 8 Санкт-Петербурга</t>
  </si>
  <si>
    <t>№ 11 03.09.2009</t>
  </si>
  <si>
    <t>Выполнение работ по комплексному благоустройству внутридворовой территории по адресам 6-я линия, дом 47 и 14-я линия, дом 85</t>
  </si>
  <si>
    <t>ООО "ДорСтрой-7"</t>
  </si>
  <si>
    <t>195043, г. Санкт-Петербург,  Дорога в Рыбацкое, д. 10, корп. 2, пом. 3Н</t>
  </si>
  <si>
    <t>№ 12 03.09.2009</t>
  </si>
  <si>
    <t>Выполнение работ по комплексному благоустройству внутридворовой территории по адресу 10-я линия, дом 41</t>
  </si>
  <si>
    <t>Протокол аукциона от 18.08.2009</t>
  </si>
  <si>
    <t>№ 13 03.09.2009</t>
  </si>
  <si>
    <t>Выполнение работ по озеленению территории  Муниципального образования Муниципального округа № 8 Санкт-Петербурга</t>
  </si>
  <si>
    <t>Расторгнут по согл. сторон</t>
  </si>
  <si>
    <t>Протокол аукциона от 19.08.2009</t>
  </si>
  <si>
    <t>№ 14 03.09.2009</t>
  </si>
  <si>
    <t>Выполнение работ по ремонту набивных покрытий на территории  Муниципального образования Муниципального округа № 8 Санкт-Петербурга</t>
  </si>
  <si>
    <t>ООО "МТП"</t>
  </si>
  <si>
    <t>197183, г. Санкт-Петербург,  ул. Савушкина, д. 17, лит. А, пом. 4-Н</t>
  </si>
  <si>
    <t>№ 15   03.09.2009</t>
  </si>
  <si>
    <t>Выполнение работ по ремонту газонных ограждений на территории  Муниципального образования Муниципального округа № 8 Санкт-Петербурга</t>
  </si>
  <si>
    <t>ООО "Кристак"</t>
  </si>
  <si>
    <t>193230, Санкт-Петербург, ул. Крыленко, дом 2А</t>
  </si>
  <si>
    <t>Протокол рассмотрения и оценки заявок от 27.08.2009 г.</t>
  </si>
  <si>
    <t>№ 16 04.09.2009</t>
  </si>
  <si>
    <t>Оказание услуг по техническому надзору за выполнением работ по благоустройству на территории Муниципального образования Муниципального округа № 8 Санкт-Петербурга</t>
  </si>
  <si>
    <t>ООО «Петербургдорстрой»</t>
  </si>
  <si>
    <t>197229, Санкт-Петербург, п. Ольгино, ул. 3-я Конная Лахта, дом 31а</t>
  </si>
  <si>
    <t>Продлён до 25.12.2009</t>
  </si>
  <si>
    <t>Протокол аукциона от 21.09.2009 г.</t>
  </si>
  <si>
    <t>№ 17 05.10.2009</t>
  </si>
  <si>
    <t>Выполнение работ по комплексному благоустройству внутридворовой территории по адресу 13-я линия, дом 46 Муниципального образования Муниципального округа № 8 Санкт-Петербурга</t>
  </si>
  <si>
    <t>Протокол рассмотрения и оценки заявок от 07.10.2009 г.</t>
  </si>
  <si>
    <t>№ 18 15.10.2009</t>
  </si>
  <si>
    <t>Поставка малых архитектурных форм для нужд Муниципального образования Муниципального округа № 8 Санкт-Петербурга</t>
  </si>
  <si>
    <t>ЗАО "КСИЛ"</t>
  </si>
  <si>
    <t>195196, Санкт-Петербург, Светлановский пр., дом 25</t>
  </si>
  <si>
    <t>№ 19 15.10.2009</t>
  </si>
  <si>
    <t>Выполнение работ по устройству щебёночного основания под детскую игровую площадку на территории Муниципального образования Муниципального округа № 8 Санкт-Петербурга</t>
  </si>
  <si>
    <t>ООО "ПитерСпортСтрой"</t>
  </si>
  <si>
    <t>196128, Санкт-Петербург,  ул. Кузнецовская, д. 21, лит. А, пом. 7Н</t>
  </si>
  <si>
    <t>Протокол рассмотрения и оценки заявок от 19.10.2009 г.</t>
  </si>
  <si>
    <t>№ 20 05.11.2009</t>
  </si>
  <si>
    <t>Выполнение работ по устройству покрытия из резиновых плит под детскую игровую площадку на территории Муниципального образования Муниципального округа № 8 Санкт-Петербурга</t>
  </si>
  <si>
    <t>Протокол рассмотрения и оценки заявок от 30.10.2009 г.</t>
  </si>
  <si>
    <t>№ 21 09.11.2009</t>
  </si>
  <si>
    <t>Поставка и монтаж малых архитектурных форм для нужд Муниципального образования Муниципального округа № 8 Санкт-Петербурга</t>
  </si>
  <si>
    <t>ООО «АВЕН-СПб»</t>
  </si>
  <si>
    <t>188518, Ленинградская обл., Ломоносовский р-н, п. Яльгелево</t>
  </si>
  <si>
    <t>Протокол рассмотрения и оценки заявок от 02.11.2009 г.</t>
  </si>
  <si>
    <t>№ 22 11.11.2009</t>
  </si>
  <si>
    <t>Выполнение работ по изготовлению и установке газонных ограждений на территории Муниципального образования Муниципального округа № 8 Санкт-Петербурга</t>
  </si>
  <si>
    <t>Протокол аукциона от 12.11.2009 г.</t>
  </si>
  <si>
    <t>№ 23 24.11.2009</t>
  </si>
  <si>
    <t>Выполнение работ по комплексному благоустройству внутридворовой территории по адресу 2-я линия, дом 59</t>
  </si>
  <si>
    <t>ООО «СоюзСпецСтрой»</t>
  </si>
  <si>
    <t>196244, Санкт-Петербург,  пр. Космонавтов, дом 22, литер А, пом. 3Н, 11Н, 16Н</t>
  </si>
  <si>
    <t>№ 24 24.11.2009</t>
  </si>
  <si>
    <t>Выполнение работ по комплексному благоустройству внутридворовой территории по адресу 10-я линия, дом 51/Малый пр., дом 29</t>
  </si>
  <si>
    <t>№ 25 24.11.2009</t>
  </si>
  <si>
    <t>Выполнение работ по комплексному благоустройству внутридворовой территории по адресу Малый пр., дом 37</t>
  </si>
  <si>
    <t>№ 26 24.11.2009</t>
  </si>
  <si>
    <t>Выполнение работ по комплексному благоустройству внутридворовой территории по адресу Средний пр., дом 75</t>
  </si>
  <si>
    <t>Протокол рассмотрения и оценки заявок от 16.11.2009 г.</t>
  </si>
  <si>
    <t>№ 27 24.11.2009</t>
  </si>
  <si>
    <t>Оказание услуг по организации и проведению автобусных экскурсий для жителей Муниципального образования Муниципального округа № 8 Санкт-Петербурга</t>
  </si>
  <si>
    <t>Протокол рассмотрения заявок от 13.11.2009 г.</t>
  </si>
  <si>
    <t>№ 28 24.11.2009</t>
  </si>
  <si>
    <t>Оказание услуг по добровольному медицинскому страхованию сотрудников Администрации Муниципального образования Муниципального округа № 8 Санкт-Петербурга в 2009-2010 годах</t>
  </si>
  <si>
    <t>ООО "Группа Ренесанс-Страхование"</t>
  </si>
  <si>
    <t>115114, г. Москва, Дербеневская наб., дом 7, стр. 22</t>
  </si>
  <si>
    <t>Местная администрация муниципального образования муниципальный округ Васильевский Санкт-Петербурга</t>
  </si>
  <si>
    <t>Протокол рассмотрения и оценки заявок от 19.11.2009 г.</t>
  </si>
  <si>
    <t>№ 29 27.11.2009</t>
  </si>
  <si>
    <t>Поставка новогодних подарочных наборов конфет для нужд местной администрации муниципального образования муниципальный округ Васильевский Санкт-Петербурга</t>
  </si>
  <si>
    <t>ООО "Кондитерский Холдинг "Королевский"</t>
  </si>
  <si>
    <t>107140, г. Москва, ул. Лобачика, д. 2. стр. 1</t>
  </si>
  <si>
    <t>№ 30 27.11.2009</t>
  </si>
  <si>
    <t>Оказание услуг по организации и проведению праздничного концерта посвящённого Дню матери для жителей муниципального образования муниципальный округ Васильевский Санкт-Петербурга</t>
  </si>
  <si>
    <t>Санкт-Петербургский общественный фонд содействия развитию культуры и искусства</t>
  </si>
  <si>
    <t>190005, Санкт-Петербург, Невский пр., д. 106</t>
  </si>
  <si>
    <t>Протокол рассмотрения и оценки заявок от 25.11.2009 г.</t>
  </si>
  <si>
    <t>№ 31 04.12.2009</t>
  </si>
  <si>
    <t>Выполнение работ по монтажу и пуско-наладке оборудования автоматической пожарной сигнализации и системы оповещения о пожаре и управления эвакуацией людей в помещении Администрации Муниципального образования Муниципального округа № 8 Санкт-Петербурга</t>
  </si>
  <si>
    <t>ООО "Саксэс"</t>
  </si>
  <si>
    <t>188306, Ленинградская область, г. Гатчина, ул. Изотова, д. 20, пом. III</t>
  </si>
  <si>
    <t>Протокол рассмотрения и оценки заявок от 03.12.2009 г.</t>
  </si>
  <si>
    <t>№ 32 11.12.2009</t>
  </si>
  <si>
    <t>Выполнение работ по рубке, прочистке и омоложению деревьев на территории муниципального образования муниципальный округ Васильевский Санкт-Петербурга</t>
  </si>
  <si>
    <t>№ 33 11.12.2009</t>
  </si>
  <si>
    <t>Оказание услуг по организации и проведению «Василеостровского сочельника» для жителей пожилого возраста муниципального образования муниципальный округ Васильевский Санкт-Петербурга</t>
  </si>
  <si>
    <t>199004, Санкт-Петербург, 8-я линия В.О., дом 31 "А"</t>
  </si>
  <si>
    <t>№ 34 11.12.2009</t>
  </si>
  <si>
    <t>Оказание услуг по организации и проведению «Рождественских встреч» для жителей для жителей муниципального образования муниципальный округ Васильевский Санкт-Петербурга</t>
  </si>
  <si>
    <t>Протокол рассмотрения и оценки заявок от 11.12.2009 г.</t>
  </si>
  <si>
    <t>№ 35 21.12.2009</t>
  </si>
  <si>
    <t>Оказание услуг по организации и проведению новогоднего театрализованного представления и детской новогодней игровой программы для детей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</si>
  <si>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заявок от 17.12.2009 г.</t>
  </si>
  <si>
    <t>№ 36 25.12.2009</t>
  </si>
  <si>
    <t>Оказание услуг по организации и проведению рождественского праздничного уличного гуляния для жителей проживающих на территории муниципального образования муниципальный округ Васильевский Санкт-Петербурга</t>
  </si>
  <si>
    <t>ООО «Бьюти Плэй»</t>
  </si>
  <si>
    <t>190005, Санкт-Петербург, Угловой пер., д. 9</t>
  </si>
  <si>
    <t>Реестр муниципальных контрактов 2010 год</t>
  </si>
  <si>
    <t>Номер реестровой записи</t>
  </si>
  <si>
    <t>0000110000001</t>
  </si>
  <si>
    <t>Протокол рассмотрения и оценки заявок от 29.12.2009 г.</t>
  </si>
  <si>
    <t>№ 1 11.01.2010</t>
  </si>
  <si>
    <t>Оказание услуг по информационному обслуживанию с использованием справочно-правовой системы «КонсультантПлюс» в 2010 году, установленной в местной администрации муниципального образования муниципальный округ Васильевский Санкт-Петербурга и на поставку дополнительных информационных банков</t>
  </si>
  <si>
    <t>ООО "М-СТАЙЛ",
196084, Санкт-Петербург, Московский пр., д.91, офис 400</t>
  </si>
  <si>
    <t>Срок исполнения</t>
  </si>
  <si>
    <t>0000110000002</t>
  </si>
  <si>
    <t>Протокол рассмотрения заявок от 14.01.2010 г.</t>
  </si>
  <si>
    <t>№ 2 25.01.2010</t>
  </si>
  <si>
    <t>Оказание услуг по изданию газеты «Муниципальный вестник округа № 8» в 2010 году для нужд местной администрации муниципального образования муниципальный округ Васильевский Санкт-Петербурга</t>
  </si>
  <si>
    <t>ООО «Эксклюзив. Санкт-Петербург»,
195273, Санкт-Петербург, Пискарёвский пр., дом 63, литер А</t>
  </si>
  <si>
    <t>0000110000003</t>
  </si>
  <si>
    <t>Протокол рассмотрения и оценки заявок от 09.02.2010 г.</t>
  </si>
  <si>
    <t>№ 3          17.02.2010</t>
  </si>
  <si>
    <t>Выполнение работ по ремонту помещений местной администрации муниципального образования муниципальный округ Васильевский Санкт-Петербурга</t>
  </si>
  <si>
    <t>ООО "ПитерСпортСтрой",
196128, Санкт-Петербург,  ул. Кузнецовская, д. 21, лит. А, пом. 7Н</t>
  </si>
  <si>
    <t>0000110000004</t>
  </si>
  <si>
    <t>Протокол рассмотрения и оценки заявок от 25.02.2010 г.</t>
  </si>
  <si>
    <t>№ 4          04.03.2010</t>
  </si>
  <si>
    <t>Оказание услуг по организации и проведению праздничного мероприятия, посвящённого Международному женскому дню для жителей проживающих на территории муниципального образования муниципальный округ Васильевский Санкт-Петербурга</t>
  </si>
  <si>
    <t>Санкт-Петербургская общественная организация инвалидов театральной сцены «ПЕТЕРСАРТ»,
191025, Санкт-Петербург, Невский пр., д. 106</t>
  </si>
  <si>
    <t>0000110000005</t>
  </si>
  <si>
    <t>Протокол рассмотрения заявок от 27.02.2010 г.</t>
  </si>
  <si>
    <t>№ 5          10.03.2010</t>
  </si>
  <si>
    <t>Оказание услуг по обязательному страхованию гражданской ответственности владельцев автотранспортных средств в 2010 году для нужд местной администрации муниципального образования муниципальный округ Васильевский Санкт-Петербурга</t>
  </si>
  <si>
    <t>ОАО «КИТ Финанс Страхование»,
194044, Санкт-Петербург, Финляндский пр., д. 4 А</t>
  </si>
  <si>
    <t>0000110000006</t>
  </si>
  <si>
    <t>Протокол рассмотрения и оценки заявок от 26.03.2010 г.</t>
  </si>
  <si>
    <t>№ 6          09.04.2010</t>
  </si>
  <si>
    <t>Оказание услуг по техническому надзору за выполнением работ по благоустройству внутридворовых территорий муниципального образования муниципальный округ Васильевский Санкт-Петербурга</t>
  </si>
  <si>
    <t>Индивидуальный предприниматель Науменко Юрий Васильевич,
197373, Санкт-Петербург, пр. Авиаконструкторов, д. 44, к. 3, кв. 65,</t>
  </si>
  <si>
    <t>0000110000007</t>
  </si>
  <si>
    <t>Протокол аукциона от 05.04.2010 г.</t>
  </si>
  <si>
    <t>№ 7          19.04.2010</t>
  </si>
  <si>
    <t>Выполнение работ по озеленению внутридворовых территорий муниципального образования муниципальный округ Васильевский Санкт-Петербурга</t>
  </si>
  <si>
    <t>ООО «Деметра» ,
194355, Санкт-Петербург, Выборгское шоссе, д. 23, корп. 2, пом. 14Н</t>
  </si>
  <si>
    <t>0000110000008</t>
  </si>
  <si>
    <t>Протокол аукциона от 06.04.2010 г.</t>
  </si>
  <si>
    <t>№ 8          19.04.2010</t>
  </si>
  <si>
    <t>Поставка и монтаж детского игрового оборудования и малых архитектурных форм на территории муниципального образования муниципальный округ Васильевский Санкт-Петербурга</t>
  </si>
  <si>
    <t>ЗАО "КСИЛ",
195196, Санкт-Петербург, Светлановский пр., дом 25</t>
  </si>
  <si>
    <t>0000110000009</t>
  </si>
  <si>
    <t>Протокол рассмотрения и оценки заявок от 19.04.2010 г.</t>
  </si>
  <si>
    <t>№ 9        27.04.2010</t>
  </si>
  <si>
    <t>Поставка одеял в количестве 1200 штук для нужд местной администрации муниципального образования муниципальный округ Васильевский Санкт-Петербурга</t>
  </si>
  <si>
    <t>ООО "Невская Текстильная Компания",
196084, Санкт-Петербург, Митрофаньевское шоссе, д. 29</t>
  </si>
  <si>
    <t>0000110000010</t>
  </si>
  <si>
    <t>Протокол аукциона от 16.04.2010 г.</t>
  </si>
  <si>
    <t>№ 10          06.05.2010</t>
  </si>
  <si>
    <t>ООО «АЛЬБА»,
198255, Санкт-Петербург, ул. Лёни Голикова, д. 76А, пом. 3Н</t>
  </si>
  <si>
    <t>0000110000011</t>
  </si>
  <si>
    <t>Протокол аукциона от 30.04.2010 г.</t>
  </si>
  <si>
    <t>№ 11          12.05.2010</t>
  </si>
  <si>
    <t>Выполнение работ по комплексному благоустройству внутридворовой территории по адресу 10-я линия д. 35 муниципального образования муниципальный округ Васильевский Санкт-Петербурга</t>
  </si>
  <si>
    <t>0000110000012</t>
  </si>
  <si>
    <t>Протокол аукциона от 07.05.2010 г.</t>
  </si>
  <si>
    <t>№ 12          18.05.2010</t>
  </si>
  <si>
    <t>Изменён 03.03.2011</t>
  </si>
  <si>
    <t>Сумма</t>
  </si>
  <si>
    <t>Изменён 22.03.2011</t>
  </si>
  <si>
    <t>Оказание услуг по организации и проведению уличной праздничной программы, посвящённой 66-летию Победы в Великой Отечественной Войне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</si>
  <si>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от 20.04.2011 г.</t>
  </si>
  <si>
    <t>Единственный поставщик п.20, ч.2, ст.55 94-ФЗ</t>
  </si>
  <si>
    <t>Приобретение билетов в количестве 45 штук на посещение представления в дельфинарии жителями муниципального образования муниципальный округ Васильевский Санкт-Петербурга</t>
  </si>
  <si>
    <t>ООО РОЦ "Дельфин и Я", 107014, г. Москва, ул. Гастелло д. 41</t>
  </si>
  <si>
    <t>Протокол рассмотрения и оценки котировочных заявок от 20.05.2011 г.</t>
  </si>
  <si>
    <t xml:space="preserve">Оказание услуг по организации и проведению уличной программы к международному дню защиты детей для жителей, проживающих на территории муниципального образования муниципальный округ Васильевский Санкт-Петербурга </t>
  </si>
  <si>
    <t>Протокол рассмотрения и оценки котировочных заявок от 25.05.2011 г.</t>
  </si>
  <si>
    <t>ООО "Фиолент", 194214, Санкт-Петербург, ул. Кольцова, д. 21, лит. А, пом. 29Н</t>
  </si>
  <si>
    <t xml:space="preserve">Изготовление и монтаж светильников светодиодных в количестве 47 штук для нужд местной администрации муниципального образования муниципальный округ Васильевский Санкт-Петербурга </t>
  </si>
  <si>
    <t>Протокол рассмотрения и оценки котировочных заявок от 10.06.2011 г.</t>
  </si>
  <si>
    <t>Оказание услуг по организации и проведению тематической программы «Нет террору!»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</si>
  <si>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интерактивной программы «Традиции и обряды русской семьи»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</si>
  <si>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от 12.07.2011 г.</t>
  </si>
  <si>
    <t>Оказание услуг по организации и проведению уличной программы «От поколения к поколению» для жителей муниципального образования муниципальный округ Васильевский Санкт-Петербурга</t>
  </si>
  <si>
    <t>Дата закрытия контракта</t>
  </si>
  <si>
    <t>Изменён 09.06.2011</t>
  </si>
  <si>
    <t>Протокол рассмотрения и оценки котировочных заявок от 27.07.2011 г.</t>
  </si>
  <si>
    <t>Оказание услуг по организации и проведению автобусных экскурсий для жителей, проживающих на территории муниципального образования муниципальный округ Васильевский Санкт-Петербурга</t>
  </si>
  <si>
    <t>ООО «Норд»,
193079, Санкт-Петербург, ул. Новосёлов, д. 29, лит. А, пом. 4Н</t>
  </si>
  <si>
    <t>пени</t>
  </si>
  <si>
    <t>Протокол рассмотрения и оценки котировочных заявок от 16.08.2011 г.</t>
  </si>
  <si>
    <t>Оказание услуг по предоставлению абонементов в плавательный бассейн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</si>
  <si>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предоставлению абонементов на посещение тренажёрного зала жителями, проживающими на территории муниципального образования муниципальный округ Васильевский Санкт-Петербурга</t>
  </si>
  <si>
    <t>Открытый аукцион в электрон. форме</t>
  </si>
  <si>
    <t>Филиал ФГУ МО РФ "ЦСКА", 
199023, Санкт-Перебург, ул. Инженерная, д. 13</t>
  </si>
  <si>
    <t>Поставка детского игрового оборудования и малых архитектурных форм для нужд местной администрации муниципального образования муниципальный округ Васильевский Санкт-Петербурга</t>
  </si>
  <si>
    <t>0172300009311000018_120358</t>
  </si>
  <si>
    <t>Протокол рассмотрения вторых частей заявок 0172300009311000018-3 от 05.09.2011</t>
  </si>
  <si>
    <t>Выполнение работ по благоустройству внутридворовых территорий по адресам: 1 линия д. 48, 56; 4 линия д. 31, 53-55/Малый пр. д. 8; 5 линия д. 64/Малый пр. д.13, 5 линия д. 68/2в, 68; 6 линия д. 53/Малый пр. д. 15; 11 линия д. 34; 14 линия д. 99 муниципального образования муниципальный округ Васильевский Санкт-Петербурга</t>
  </si>
  <si>
    <t>ООО «БСК Групп»,
197198, Санкт-Петербург, ул. Блохина, д. 9 оф.  308а</t>
  </si>
  <si>
    <t>0172300009311000019_120358</t>
  </si>
  <si>
    <t>Выполнение работ по благоустройству внутридворовых территорий по адресам: 5 линия д 44/Средний пр. д. 25; 5 линия д. 46 муниципального образования муниципальный округ Васильевский Санкт-Петербурга</t>
  </si>
  <si>
    <t>Протокол рассмотрения вторых частей заявок 0172300009311000019-3 от 05.09.2011</t>
  </si>
  <si>
    <t>Протокол рассмотрения вторых частей заявок 0172300009311000017-2 от 22.08.2011 г.</t>
  </si>
  <si>
    <t>Протокол рассмотрения вторых частей заявок 0172300009311000013-3 от 06.09.2011</t>
  </si>
  <si>
    <t>Выполнение работ по благоустройству внутридворовых территорий по адресам: 1 линия д. 50, 2 линия д. 51/53, 5 линия д. 56, 7 линия д. 72-74, 8 линия д. 57, 12 линия д. 55, 16 линия д. 47, 16 линия, д. 97, Малый пр. д. 47 муниципального образования муниципальный округ Васильевский Санкт-Петербурга</t>
  </si>
  <si>
    <t xml:space="preserve">0172300009311000020_120358 
</t>
  </si>
  <si>
    <t>Протокол рассмотрения вторых частей заявок 0172300009311000020-3 от 05.09.2011</t>
  </si>
  <si>
    <t>Выполнение работ по благоустройству внутридворовых территорий по адресам: 6 линия д. 57; 15 линия, д. 42-44, 44-46, 86-88; 16 линия, д. 75-77; Камская ул. д. 4/14 линия д. 97 муниципального образования муниципальный округ Васильевский Санкт-Петербурга</t>
  </si>
  <si>
    <t>Протокол рассмотрения вторых частей заявок 0172300009311000021-3 от 05.09.2011</t>
  </si>
  <si>
    <t>0172300009311000021_120358</t>
  </si>
  <si>
    <t>Выполнение работ по благоустройству внутридворовых территорий по адресам: Донская ул. д. 19, 16 линия д. 53; Кадетская линия д. 29/Тучков пер. д. 24; Кадетская линия д. 31/Тучков пер. д. 26; Малый пр. д. 7, 49; Средний пр. д. 51-53  муниципального образования муниципальный округ Васильевский Санкт-Петербурга</t>
  </si>
  <si>
    <t>ООО "Эксплуатация", 
197022, Санкт-Петербург, ул. Профессора Попова, д. 37, литер В</t>
  </si>
  <si>
    <t>Оказание услуг по организации и проведению праздничного концерта, посвященного дню пожилого человека для жителей муниципального образования муниципальный округ Васильевский Санкт-Петербурга</t>
  </si>
  <si>
    <t>Протокол рассмотрения заявок № 0172300009311000014-2 от 14.09.2011</t>
  </si>
  <si>
    <t>10.10.2011</t>
  </si>
  <si>
    <t>Протокол рассмотрения заявок № 0172300009311000012-2 от 15.09.2011</t>
  </si>
  <si>
    <t>Оказание услуг по организации и проведению праздничного театрализованного представления, посвященного дню Матери для жителей муниципального образования муниципальный округ Васильевский Санкт-Петербурга</t>
  </si>
  <si>
    <t>Оказание услуг по организации и проведению эстрадного дивертисмента «Новогодний сюрприз» для жителей муниципального образования муниципальный округ Васильевский Санкт-Петербурга</t>
  </si>
  <si>
    <t>Оказание услуг по организации и проведению новогоднего концерта  «Весёлый сочельник» для жителей муниципального образования муниципальный округ Васильевский Санкт-Петербурга</t>
  </si>
  <si>
    <t>Протокол рассмотрения заявок № 0172300009311000016-2 от 15.09.2011</t>
  </si>
  <si>
    <t>Протокол рассмотрения заявок № 0172300009311000015-2 от 16.09.2011</t>
  </si>
  <si>
    <t>Санкт-Петербургская общественная организация инвалидов театральной сцены «ПЕТЕРСАРТ»,
190005, Санкт-Петербург, Угловой пер., д. 9, лит. А</t>
  </si>
  <si>
    <t>Оказание услуг по организации и проведению двух уроков толерантности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</si>
  <si>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0172300009311000023-1 от 20.09.2011 г.</t>
  </si>
  <si>
    <t>Поставка пледов акриловых в количестве 350 штук для нужд местной администрации муниципального образования муниципальный округ Васильевский Санкт-Петербурга</t>
  </si>
  <si>
    <t xml:space="preserve">  </t>
  </si>
  <si>
    <t>Протокол рассмотрения и оценки котировочных заявок № 0172300009311000028-1 от 21.10.2011 г.</t>
  </si>
  <si>
    <t>Оказание услуг по организации и проведению уличной концертной программы, посвящённой дню Василеостровского района для жителей, проживающих на территории муниципального образования муниципальный округ Васильевский Санкт-Петербурга</t>
  </si>
  <si>
    <t>Индивидуальный предприниматель Спиркова Ольга Валентиновна, 191002, Санкт-Петербург, ул. Разъезжая, д. 7, кв. 3</t>
  </si>
  <si>
    <t>ООО "Юридический проект",
191015, Санкт-Петербург, ул. Таврическая, д. 45, к. 95</t>
  </si>
  <si>
    <t>Расторгнут 28.10.2011 года</t>
  </si>
  <si>
    <t>По согласию сторон</t>
  </si>
  <si>
    <t>Приобретение билетов в количестве 54 штуки на посещение театра жителями муниципального образования муниципальный округ Васильевский Санкт-Петербурга</t>
  </si>
  <si>
    <t>0172300009311000026_120358</t>
  </si>
  <si>
    <t>Протокол рассмотрения вторых частей заявок 0172300009311000026-3 от 14.10.2011</t>
  </si>
  <si>
    <t>Протокол рассмотрения вторых частей заявок 0172300009311000027-3 от 14.10.2011</t>
  </si>
  <si>
    <t>0172300009311000027_120358</t>
  </si>
  <si>
    <t>Выполнение работ по благоустройству внутридворовых территорий по адресам: 3 линия, д. 46; 6 линия, д. 41; 6 линия, д. 43; 8 линия, д. 49; 9 линия, д. 58; 12 линия, д. 37; 12 линия, д. 43; 12 линия, д. 53; 14 линия, д. 45/13 линия, д. 42/Средний пр., д. 57; 14 линия, д. 49/51; 15 линия, д.72-74 муниципального образования муниципальный округ Васильевский Санкт-Петербурга</t>
  </si>
  <si>
    <t>Выполнение работ по благоустройству внутридворовых территорий по адресам: 8 линия, д. 57; 14 линия, д. 93; 15 линия, д. 38; 15 линия, д. 66; 16 линия, д. 75; 16 линия, д. 79; 16 линия, д. 97; 17 линия, д. 42; Донская ул., д. 28; Малый пр., д. 15; Средний пр., д. 69 муниципального образования муниципальный округ Васильевский Санкт-Петербурга</t>
  </si>
  <si>
    <t xml:space="preserve"> </t>
  </si>
  <si>
    <t>ООО "Балтмонтаж-ХХI век",
191119, Санкт-Петербург, Загородный пр, д. 42, лит. А, пом. 5Н</t>
  </si>
  <si>
    <t xml:space="preserve">Приобретение билетов в количестве 90 штук на посещение представлений в дельфинарии жителями муниципального образования муниципальный округ Васильевский Санкт-Петербурга </t>
  </si>
  <si>
    <t>08.11.2011</t>
  </si>
  <si>
    <t>Протокол рассмотрения и оценки котировочных заявок № 0172300009311000030-1 от 09.11.2011 г.</t>
  </si>
  <si>
    <t>Оказание услуг по организации и проведению интерактивной программы «Спортивный калейдоскоп»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</si>
  <si>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0172300009311000031-1 от 10.11.2011 г.</t>
  </si>
  <si>
    <t>Оказание услуг по организации и проведению Дня дружбы народов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</si>
  <si>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0172300009311000032-1 от 16.11.2011 г.</t>
  </si>
  <si>
    <t>Поставка чайных наборов в количестве 650 штук для нужд местной администрации муниципального образования муниципальный округ Васильевский Санкт-Петербурга</t>
  </si>
  <si>
    <t>Индивидуальный предприниматель Столбова Ольга Петровна,
196158, Санкт-Петербург, Дунайский пр., д. 3, корп. 4, кв. 24</t>
  </si>
  <si>
    <t>Оказание услуг по организации и проведению акции против употребления наркотиков и алкоголя  "Нет наркотикам!"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</si>
  <si>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0172300009311000036-1 от 17.11.2011 г.</t>
  </si>
  <si>
    <t>Протокол рассмотрения и оценки котировочных заявок № 0172300009311000037-1 от 18.11.2011 г.</t>
  </si>
  <si>
    <t>ООО «Бьюти Плэй»,
191025, Санкт-Петербург, Угловой пер., дом 9</t>
  </si>
  <si>
    <t>23.11.2011</t>
  </si>
  <si>
    <t>Протокол рассмотрения вторых частей заявок 0172300009311000038-3 от 28.11.2011</t>
  </si>
  <si>
    <t>Поставка новогодних кондитерских наборов для нужд местной администрации муниципального образования муниципальный округ Васильевский Санкт-Петербурга</t>
  </si>
  <si>
    <t>Протокол рассмотрения вторых частей заявок 0172300009311000029-3 от 14.11.2011</t>
  </si>
  <si>
    <t>ООО "Деловой дом СПб", 
197198, Санкт-Петербург, ул. Введенская, д. 9</t>
  </si>
  <si>
    <t>Протокол рассмотрения вторых частей заявок 0172300009311000039-3 от 29.11.2011</t>
  </si>
  <si>
    <t>Поставка детского игрового оборудования для нужд местной администрации муниципального образования муниципальный округ Васильевский Санкт-Петербурга</t>
  </si>
  <si>
    <t>Допсоглашение № 1 от 18.11.11</t>
  </si>
  <si>
    <t>25.10.2011</t>
  </si>
  <si>
    <t>17.11.2011</t>
  </si>
  <si>
    <t xml:space="preserve">Поставка новогодних кондитерских наборов для нужд местной администрации муниципального образования муниципальный округ Васильевский Санкт-Петербурга </t>
  </si>
  <si>
    <t>Расторгнут 01.12.2011 года</t>
  </si>
  <si>
    <t>Номер изменения</t>
  </si>
  <si>
    <t>Дата последнего изменения записи</t>
  </si>
  <si>
    <t>Заказчик</t>
  </si>
  <si>
    <t>Источник финансирования контрата</t>
  </si>
  <si>
    <t>Номер извещения о проведении торгов</t>
  </si>
  <si>
    <t>Дата проведения аукциона (подведения итогов конкурса или итогов запроса котировок)</t>
  </si>
  <si>
    <t>Реквизиты документа, подтверждающего основание заключения контракта</t>
  </si>
  <si>
    <t>Контракт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</si>
  <si>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</si>
  <si>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</si>
  <si>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</si>
  <si>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</si>
  <si>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</si>
  <si>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</si>
  <si>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</si>
  <si>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</si>
  <si>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</si>
  <si>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ОКДП</t>
  </si>
  <si>
    <t>единица измерения по ОКЕИ</t>
  </si>
  <si>
    <t>цена за единицу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</si>
  <si>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</si>
  <si>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</si>
  <si>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</si>
  <si>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</si>
  <si>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</si>
  <si>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</si>
  <si>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</si>
  <si>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</si>
  <si>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</si>
  <si>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</si>
  <si>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Бюджет муниципального образования муниципальный округ Васильевский Санкт-Петербурга</t>
  </si>
  <si>
    <t>Открытый аукцион в электронной форме</t>
  </si>
  <si>
    <t>Новогодний кондитерский набор в упаковке из жести № 1</t>
  </si>
  <si>
    <t>Штука</t>
  </si>
  <si>
    <t>Новогодний кондитерский набор в упаковке из жести № 2 с мягкой игрушкой в комплекте</t>
  </si>
  <si>
    <t>Общество с ограниченной ответственностью "Деловой дом СПб"</t>
  </si>
  <si>
    <t>Россия, Санкт-Петербург г., Санкт-Петербург г., Введенская ул., 9,</t>
  </si>
  <si>
    <t>7-812-4986616</t>
  </si>
  <si>
    <t>Отказ от поставки Товаров. Дополнительное соглашение № 1 от 01.12.2011 года к Контракту. Поставщик уплачивает неустойку в размере 1% на основании п. 6.2 Контракта.</t>
  </si>
  <si>
    <t>Протокол рассмотрения и оценки котировочных заявок №0172300009311000031-1 от 10.11.2011</t>
  </si>
  <si>
    <t>Индивидуальный предприниматель Спиркова Ольга Валентиновна</t>
  </si>
  <si>
    <t>191002, Санкт-Петербург, ул. Разъезжая, д. 7, кв. 3</t>
  </si>
  <si>
    <t>7-911-9672682 (7-812-7124438)</t>
  </si>
  <si>
    <t>Протокол рассмотрения и оценки котировочных заявок №0172300009311000030-1 от 09.11.2011</t>
  </si>
  <si>
    <t>Протокол рассмотрения заявок №0172300009311000012-2 от 15.09.2011</t>
  </si>
  <si>
    <t>Иное юридическое лицо Санкт-Петербургская общественная организация инвалидов театральной сцены «ПЕТЕРСАРТ»</t>
  </si>
  <si>
    <t>190005, Санкт-Петербург, Угловой пер., д. 9, лит. А</t>
  </si>
  <si>
    <t>7-812-3160875</t>
  </si>
  <si>
    <t>Протокол рассмотрения и оценки котировочных заявок №0172300009311000037-1 от 18.11.2011</t>
  </si>
  <si>
    <t>Общество с ограниченной ответственностью "Бьюти Плэй"</t>
  </si>
  <si>
    <t>191025, Санкт-Петербург, Угловой пер., д. 9</t>
  </si>
  <si>
    <t>7-812-3165621 (7-812-3165621)</t>
  </si>
  <si>
    <t>Протокол рассмотрения и оценки котировочных заявок №0172300009311000036-1 от 17.11.2011</t>
  </si>
  <si>
    <t>Оказание услуг по организации и проведению акции против употребления наркотиков и алкоголя "Нет наркотикам!"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</si>
  <si>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вторых частей заявок 0172300009311000020-3 от 05.09.2011, заключение контракта со вторым номером в связи с расторжением контракта с победителем торгов на основании ч. 8.1. ст. 9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</t>
  </si>
  <si>
    <t>0172300009311000020_120358</t>
  </si>
  <si>
    <t>Общество с ограниченной ответственностью «БСК Групп»</t>
  </si>
  <si>
    <t>197198, Российская Федерация, г. Санкт-Петербург, Блохина ул, 9 офис (квартира) 308а</t>
  </si>
  <si>
    <t>7-812-5790420</t>
  </si>
  <si>
    <t>Протокол рассмотрения вторых частей заявок 0172300009311000021-3 от 05.09.2011, заключение контракта со вторым номером в связи с расторжением контракта с победителем торгов на основании ч. 8.1. ст. 9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</t>
  </si>
  <si>
    <t>Выполнение работ по благоустройству внутридворовых территорий по адресам: Донская ул. д. 19, 16 линия д. 53; Кадетская линия д. 29/Тучков пер. д. 24; Кадетская линия д. 31/Тучков пер. д. 26; Малый пр. д. 7, 49; Средний пр. д. 51-53 муниципального образования муниципальный округ Васильевский Санкт-Петербурга</t>
  </si>
  <si>
    <t>Протокол рассмотрения и оценки котировочных заявок №0172300009311000032-1 от 16.11.2011</t>
  </si>
  <si>
    <t>Чайный набор на 6 персон Luminarc «Feston»</t>
  </si>
  <si>
    <t>Чайный набор на 6 персон Luminarc «УОТЕР КОЛОР»</t>
  </si>
  <si>
    <t>Чайный набор на 6 персон Luminarc «СВИТ ИМПРЕШН»</t>
  </si>
  <si>
    <t>Индивидуальный предприниматель Столбова Ольга Петровна</t>
  </si>
  <si>
    <t>196158, Санкт-Петербург, Дунайский пр., д. 3, корп. 4, кв. 24</t>
  </si>
  <si>
    <t>7-911-9070274</t>
  </si>
  <si>
    <t>Общество с ограниченной ответственностью "ПитерСпортСтрой"</t>
  </si>
  <si>
    <t>Россия, Санкт-Петербург г., Санкт-Петербург, Кузнецовская ул., 21, литер А пом. 7 Н</t>
  </si>
  <si>
    <t>7-812-3711823</t>
  </si>
  <si>
    <t>Протокол рассмотрения 2-х частей заявок от 22.08.2011</t>
  </si>
  <si>
    <t>Закрытое акционерное общество ЗАО "КСИЛ"</t>
  </si>
  <si>
    <t>Россия, Санкт-Петербург г., Санкт-Петербург, Светлановский проспект, 25,</t>
  </si>
  <si>
    <t>7-812-5526209</t>
  </si>
  <si>
    <t>197198, Российская Федерация, г. Санкт-Петербург, Санкт-Петербург, Блохина ул, 9 офис (квартира) 308а</t>
  </si>
  <si>
    <t>Единственный поставщик (исполнитель, подрядчик)</t>
  </si>
  <si>
    <t>п.20, ч.2, ст.55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года.</t>
  </si>
  <si>
    <t>Приобретение билетов в количестве 90 штук на посещение представлений в дельфинарии жителями муниципального образования муниципальный округ Васильевский Санкт-Петербурга</t>
  </si>
  <si>
    <t>Общество с ограниченной ответственностью РОЦ "Дельфин и Я"</t>
  </si>
  <si>
    <t>107014, г. Москва, ул. Гасттело, д. 41</t>
  </si>
  <si>
    <t>8-495-9581260</t>
  </si>
  <si>
    <t>п.20, ч.2, ст.55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</t>
  </si>
  <si>
    <t>Автономная некоммерческая организация «Театральное товарищество «Комик-Трест»</t>
  </si>
  <si>
    <t>199004, Санкт-Петербург, 8-я линия В.О., д. 31 «А»</t>
  </si>
  <si>
    <t>7-812-3281619</t>
  </si>
  <si>
    <t>Протокол рассмотрения и оценки котировочных заявок №0172300009311000009-1 от 27.07.2011</t>
  </si>
  <si>
    <t>Общество с ограниченной ответственностью "Норд"</t>
  </si>
  <si>
    <t>193079, Санкт-Петербург, ул. Новосёлов, д. 29, лит. А, пом. 4Н</t>
  </si>
  <si>
    <t>7-812-9824048</t>
  </si>
  <si>
    <t>Протокол рассмотрения и оценки котировочных заявок №0172300009311000028-1 от 21.10.2011</t>
  </si>
  <si>
    <t>Общество с ограниченной ответственностью "Балтмонтаж-ХХI век"</t>
  </si>
  <si>
    <t>191119, Российская Федерация, г. Санкт-Петербург, Владимирский пр-кт, 9, литер А</t>
  </si>
  <si>
    <t>7-812-3200967 (7-812-5758944)</t>
  </si>
  <si>
    <t>Общество с ограниченной ответственностью ООО 'Эксплуатация'</t>
  </si>
  <si>
    <t>197022, Российская Федерация, г. Санкт-Петербург, Санкт-Петербург, Профессора Попова ул, 37, литер В</t>
  </si>
  <si>
    <t>8-952-3740258 (8-812-3329244)</t>
  </si>
  <si>
    <t>Расторжение по согласию сторон. Дополнительное соглашение № 1 от 28.10.2011 года</t>
  </si>
  <si>
    <t>Расторжение по согласию сторон. Дополнительное соглашение № 1 от 28.10.2011 года.</t>
  </si>
  <si>
    <t>Протокол рассмотрения и оценки котировочных заявок №0172300009311000023-1 от 20.09.2011</t>
  </si>
  <si>
    <t>Общество с ограниченной ответственностью "Юридический проект"</t>
  </si>
  <si>
    <t>191015, Санкт-Петербург, ул. Таврическая, д. 45, к. 95</t>
  </si>
  <si>
    <t>7-952-2200804</t>
  </si>
  <si>
    <t>пункт 20 части 2 статьи 55 Федерального закона "О размещении заказов на поставки товаров, выполнение работ, оказание услуг для государственных и муниципальных нужд" № 94-ФЗ от 21.06.2005 года</t>
  </si>
  <si>
    <t>Протокол рассмотрения заявок №0172300009311000014-2 от 14.09.2011</t>
  </si>
  <si>
    <t>Протокол рассмотрения и оценки котировочных заявок №0172300009311000024-1 от 27.09.2011</t>
  </si>
  <si>
    <t>Общество с ограниченной ответственностью "Невская Текстильная Компания"</t>
  </si>
  <si>
    <t>7-812-4485240</t>
  </si>
  <si>
    <t>Протокол рассмотрения и оценки котировочных заявок №0172300009311000025-1 от 27.09.2011</t>
  </si>
  <si>
    <t>б/н</t>
  </si>
  <si>
    <t>Протокол аукциона от 07.02.2011 года</t>
  </si>
  <si>
    <t>Выполнение работ по комплексному благоустройству внутридворовых территорий по адресам: Средний пр., д. 49, 61, 75; 6 линия, д. 47 муниципального образования муниципальный округ Васильевский Санкт-Петербурга</t>
  </si>
  <si>
    <t>Комплект</t>
  </si>
  <si>
    <t>Общество с ограниченной ответственностью "РТС"</t>
  </si>
  <si>
    <t>197183, Санкт-Петербург, наб. Чёрной речки, д. 4, лит. А</t>
  </si>
  <si>
    <t>7-812-4304324 (7-812-4304324)</t>
  </si>
  <si>
    <t>Протокол рассмотрения заявок №0172300009311000015-2 от 16.09.2011</t>
  </si>
  <si>
    <t>Оказание услуг по организации и проведению новогоднего концерта «Весёлый сочельник» для жителей муниципального образования муниципальный округ Васильевский Санкт-Петербурга</t>
  </si>
  <si>
    <t>Протокол рассмотрения заявок №0172300009311000016-2 от 15.09.2011</t>
  </si>
  <si>
    <t>Протокол рассмотрения и оценки котировочных заявок №0172300009311000011-1 от 16.08.2011</t>
  </si>
  <si>
    <t>Бюджетное учреждение Филиал Федерального государственного учреждения Министерства обороны Российской Федерации "Ценральный спортивный клуб Армии" (СКА, г. Санкт-Петербург)</t>
  </si>
  <si>
    <t>199023, Санкт-Перебург, ул. Инженерная, д. 13</t>
  </si>
  <si>
    <t>7-812-5705383</t>
  </si>
  <si>
    <t>Протокол рассмотрения и оценки котировочных заявок №0172300009311000010-1 от 16.08.2011</t>
  </si>
  <si>
    <t>Протокол аукциона от 03.02.2011 года</t>
  </si>
  <si>
    <t>Выполнение работ по комплексному благоустройству внутридворовых территорий по адресам: 1 линия, д. 56; Кадетская линия, д. 29; 4 линия, д. 53, 61; Малый пр., д. 15, 29, 47; Малый пр., д. 31/10 линия, д. 51; 8 линия, д. 49/Средний пр., д. 35; 9 линия, д. 58/10 линия, д. 47; 10 линия, д. 45 муниципального образования муниципальный округ Васильевский Санкт-Петербурга</t>
  </si>
  <si>
    <t>Общество с ограниченной ответственностью "САР-КОСМОС"</t>
  </si>
  <si>
    <t>192007, Санкт-Петербург, Лиговский пр., д. 228, лит. А, пом. 5Н</t>
  </si>
  <si>
    <t>7-812-2935921 (7-812-2935705)</t>
  </si>
  <si>
    <t>Протокол рассмотрения и оценки котировочных заявок №0172300009311000008-1 от 12.07.2011</t>
  </si>
  <si>
    <t>Протокол аукциона от 09.02.2011 года</t>
  </si>
  <si>
    <t>Выполнение работ по ремонту газонных ограждений на территории муниципального образования муниципальный округ Васильевский Санкт-Петербурга</t>
  </si>
  <si>
    <t>Общество с ограниченной ответственностью "Компания "Барьер"</t>
  </si>
  <si>
    <t>193230, Санкт-Петербург, ул. Крыленко, д. 1, лит. А</t>
  </si>
  <si>
    <t>7-812-6762792 (7-812-6762792)</t>
  </si>
  <si>
    <t>Протокол рассмотрения и оценки котировочных заявок №0172300009311000004-1 от 25.05.2011</t>
  </si>
  <si>
    <t>Изготовление и монтаж светильников светодиодных в количестве 47 штук для нужд местной администрации муниципального образования муниципальный округ Васильевский Санкт-Петербурга</t>
  </si>
  <si>
    <t>Общество с ограниченной ответственностью "Фиолент"</t>
  </si>
  <si>
    <t>194214, Санкт-Петербург, ул. Кольцова, д. 21, лит А, пом 29Н</t>
  </si>
  <si>
    <t>7-964-3697826</t>
  </si>
  <si>
    <t>Протокол аукциона от 04.02.2011 года</t>
  </si>
  <si>
    <t>Общество с ограниченной ответственностью "Деметра"</t>
  </si>
  <si>
    <t>194355, Санкт-Петербург, Выборгское шоссе, д. 23, корп. 2, пом. 14Н</t>
  </si>
  <si>
    <t>7-812-5148874 (7-812-5148874)</t>
  </si>
  <si>
    <t>Протокол рассмотрения и оценки котировочных заявок №0172300009311000006-1 от 10.06.2011</t>
  </si>
  <si>
    <t>Протокол рассмотрения и оценки котировочных заявок №0172300009311000007-1 от 10.06.2011</t>
  </si>
  <si>
    <t>191025, Санкт-Петербург, Невский пр., д. 106</t>
  </si>
  <si>
    <t>Протокол рассмотрения и оценки котировочных заявок №0172300009311000005-1 от 20.05.2011</t>
  </si>
  <si>
    <t>Оказание услуг по организации и проведению уличной программы к международному дню защиты детей для жителей, проживающих на территории муниципального образования муниципальный округ Васильевский Санкт-Петербурга</t>
  </si>
  <si>
    <t>Протокол открытого аукциона от 01.02.2011 года</t>
  </si>
  <si>
    <t>Общество с ограниченной ответственностью "АЛЬБА"</t>
  </si>
  <si>
    <t>198255, Санкт-Петербург, ул. Лёни Голикова, д. 76А, пом. 3Н</t>
  </si>
  <si>
    <t>7-812-9843695 (7-812-9843695)</t>
  </si>
  <si>
    <t>Протокол рассмотрения и оценки котировочных заявок №0172300009311000003-1 от 20.04.2011</t>
  </si>
  <si>
    <t>Протокол рассмотрения и оценки котировочных заявок от 19.01.2011 года</t>
  </si>
  <si>
    <t>Оказание услуг по информационному обслуживанию с использованием справочно-правовой системы "КонсультантПлюс" в 2011 году, установленной в местной администрации муниципального образования муниципальный округ Васильевский Санкт-Петербурга и на поставку дополнительных информационных банков</t>
  </si>
  <si>
    <t>Общество с ограниченной ответственностью М-СТАЙЛ</t>
  </si>
  <si>
    <t>196084, г. Санкт-Петербург, Московский пр., д.91, 400</t>
  </si>
  <si>
    <t>007-812-3251038</t>
  </si>
  <si>
    <t>Общество с ограниченной ответственностью "Эксклюзив. Санкт-Петербург"</t>
  </si>
  <si>
    <t>субъект малого предпринимательства</t>
  </si>
  <si>
    <t>7-905-2045274</t>
  </si>
  <si>
    <t>Протокол рассмотрения заявок от 01.02.2011 года</t>
  </si>
  <si>
    <t>Открытое акционерное общество "КИТ Финанс Страхование"</t>
  </si>
  <si>
    <t>194044, Санкт-Петербург, Финляндский пр., д.4-а</t>
  </si>
  <si>
    <t>7-812-4494758</t>
  </si>
  <si>
    <t>Протокол рассмотрения и оценки заявок №0172300009311000001-1 от 16.02.2011</t>
  </si>
  <si>
    <t>Оказание услуг по организации и проведению праздничного концерта, посвящённого международному женскому дню для жителей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</si>
  <si>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заявок №0172300009311000002-1 от 22.02.2011</t>
  </si>
  <si>
    <t>Науменко Юрий Васильевич</t>
  </si>
  <si>
    <t>197373, Санкт-Петербург, пр. Авиаконструкторов, д. 44, корп.3, кв. 149</t>
  </si>
  <si>
    <t>7-812-3062382</t>
  </si>
  <si>
    <t>860401853670</t>
  </si>
  <si>
    <t>782576335979</t>
  </si>
  <si>
    <t>781403105551</t>
  </si>
  <si>
    <t>0172300009311000048</t>
  </si>
  <si>
    <t>0172300009311000044</t>
  </si>
  <si>
    <t>0172300009311000043</t>
  </si>
  <si>
    <t>0172300009311000029</t>
  </si>
  <si>
    <t>0172300009311000047</t>
  </si>
  <si>
    <t>0172300009311000046</t>
  </si>
  <si>
    <t>0172300009311000042</t>
  </si>
  <si>
    <t>0172300009311000041</t>
  </si>
  <si>
    <t>0172300009311000045</t>
  </si>
  <si>
    <t>0172300009311000025</t>
  </si>
  <si>
    <t>0172300009311000022</t>
  </si>
  <si>
    <t>0172300009311000024</t>
  </si>
  <si>
    <t>0172300009311000023</t>
  </si>
  <si>
    <t>0172300009311000040</t>
  </si>
  <si>
    <t>0172300009311000037</t>
  </si>
  <si>
    <t>0172300009311000019</t>
  </si>
  <si>
    <t>0172300009311000036</t>
  </si>
  <si>
    <t>0172300009311000039</t>
  </si>
  <si>
    <t>0172300009311000038</t>
  </si>
  <si>
    <t>0172300009311000026</t>
  </si>
  <si>
    <t>0172300009311000027</t>
  </si>
  <si>
    <t>0172300009311000032</t>
  </si>
  <si>
    <t>0172300009311000035</t>
  </si>
  <si>
    <t>0172300009311000028</t>
  </si>
  <si>
    <t>0172300009311000033</t>
  </si>
  <si>
    <t>0172300009311000034</t>
  </si>
  <si>
    <t>0172300009311000008</t>
  </si>
  <si>
    <t>0172300009311000031</t>
  </si>
  <si>
    <t>0172300009311000030</t>
  </si>
  <si>
    <t>0172300009311000021</t>
  </si>
  <si>
    <t>0172300009311000020</t>
  </si>
  <si>
    <t>0172300009311000006</t>
  </si>
  <si>
    <t>0172300009311000018</t>
  </si>
  <si>
    <t>0172300009311000010</t>
  </si>
  <si>
    <t>0172300009311000015</t>
  </si>
  <si>
    <t>0172300009311000009</t>
  </si>
  <si>
    <t>0172300009311000016</t>
  </si>
  <si>
    <t>0172300009311000017</t>
  </si>
  <si>
    <t>0172300009311000014</t>
  </si>
  <si>
    <t>0172300009311000005</t>
  </si>
  <si>
    <t>0172300009311000013</t>
  </si>
  <si>
    <t>0172300009311000012</t>
  </si>
  <si>
    <t>0172300009311000002</t>
  </si>
  <si>
    <t>0172300009311000003</t>
  </si>
  <si>
    <t>0172300009311000004</t>
  </si>
  <si>
    <t>0172300009311000007</t>
  </si>
  <si>
    <t>0172300009311000011</t>
  </si>
  <si>
    <t>172300009311000029</t>
  </si>
  <si>
    <t>172300009311000031</t>
  </si>
  <si>
    <t>172300009311000030</t>
  </si>
  <si>
    <t>172300009311000012</t>
  </si>
  <si>
    <t>172300009311000037</t>
  </si>
  <si>
    <t>172300009311000036</t>
  </si>
  <si>
    <t>172300009311000020</t>
  </si>
  <si>
    <t>172300009311000021</t>
  </si>
  <si>
    <t>172300009311000032</t>
  </si>
  <si>
    <t>172300009311000013</t>
  </si>
  <si>
    <t>172300009311000017</t>
  </si>
  <si>
    <t>172300009311000018</t>
  </si>
  <si>
    <t>172300009311000019</t>
  </si>
  <si>
    <t>172300009311000009</t>
  </si>
  <si>
    <t>172300009311000028</t>
  </si>
  <si>
    <t>172300009311000026</t>
  </si>
  <si>
    <t>172300009311000027</t>
  </si>
  <si>
    <t>172300009311000023</t>
  </si>
  <si>
    <t>172300009311000014</t>
  </si>
  <si>
    <t>172300009311000024</t>
  </si>
  <si>
    <t>172300009311000025</t>
  </si>
  <si>
    <t>172300009311000015</t>
  </si>
  <si>
    <t>172300009311000016</t>
  </si>
  <si>
    <t>172300009311000011</t>
  </si>
  <si>
    <t>172300009311000010</t>
  </si>
  <si>
    <t>172300009311000008</t>
  </si>
  <si>
    <t>172300009311000004</t>
  </si>
  <si>
    <t>172300009311000006</t>
  </si>
  <si>
    <t>172300009311000007</t>
  </si>
  <si>
    <t>172300009311000005</t>
  </si>
  <si>
    <t>172300009311000003</t>
  </si>
  <si>
    <t>172300009311000001</t>
  </si>
  <si>
    <t>172300009311000002</t>
  </si>
  <si>
    <t>местной администрации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</si>
  <si>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0172300009311000040-1 от 07.12.2011 г.</t>
  </si>
  <si>
    <t>Оказание услуг по организации и проведению детского новогоднего утренника для жителей муниципального образования муниципальный округ Васильевский Санкт-Петербурга</t>
  </si>
  <si>
    <t>Протокол рассмотрения заявок № 0172300009311000034-2 от 07.12.2011</t>
  </si>
  <si>
    <t>Федеральное государственное бюджетное учреждение культуры "Большой Санкт-Петербургский государственный цирк", Санкт-Петербург, наб. р. Фонтанки, д. 3</t>
  </si>
  <si>
    <t>Приобретение билетов в количестве 256 штук на посещение представлений в Большом Санкт-Петербургском государственном цирке жителями муниципального образования муниципальный округ Васильевский Санкт-Петербурга</t>
  </si>
  <si>
    <t>Протокол рассмотрения вторых частей заявок 0172300009311000041-3 от 12.12.2011</t>
  </si>
  <si>
    <t>Приобретение билетов в количестве 300 штук на посещение представлений в Большом Санкт-Петербургском государственном цирке жителями муниципального образования муниципальный округ Васильевский Санкт-Петербурга</t>
  </si>
  <si>
    <t>Единственный поставщик п.11, ч.2, ст.55 94-ФЗ</t>
  </si>
  <si>
    <t>Оказание услуг по организации и проведению уличного рождественского гуляния в сквере им.Веры Слуцкой для жителей муниципального образования муниципальный округ Васильевский Санкт-Петербурга</t>
  </si>
  <si>
    <t>Решение комитета финансового контроля Санкт-Петербурга № 5-МЕИ от 27.12.2011 года</t>
  </si>
  <si>
    <t>Протокол рассмотрения вторых частей заявок 0172300009311000043-3 от 16.01.2012</t>
  </si>
  <si>
    <t>Оказание услуг по изданию газеты «Муниципальный вестник округа № 8» в 2012 году для нужд местной администрации муниципального образования муниципальный округ Васильевский Санкт-Петербурга</t>
  </si>
  <si>
    <t>Оказание услуг по информационному обслуживанию с использованием справочно-правовой системы «КонсультантПлюс» в 2010 году, установленной в местной администрации муниципального образования муниципальный округ Васильевский Санкт-Петербурга</t>
  </si>
  <si>
    <t>Оказание услуг по информационному обслуживанию с использованием справочно-правовой системы «КонсультантПлюс» в 2012 году, установленной в местной администрации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</si>
  <si>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0172300009311000042-1 от 17.01.2012 г.</t>
  </si>
  <si>
    <t>Реестр муниципальных контрактов 2012 год</t>
  </si>
  <si>
    <t>СОАО "ВСК" 121552, г. Москва, ул. Островная, д. 4</t>
  </si>
  <si>
    <t>Протокол рассмотрения заявок № 0172300009311000044-2 от 02.02.2012 г.</t>
  </si>
  <si>
    <t>у единственного поставщика</t>
  </si>
  <si>
    <t>ООО РОЦ "Дельфин и Я"</t>
  </si>
  <si>
    <t>Поставка ризографа для нужд местной администрации муниципального образования муниципальный округ Васильевский Санкт-Петербурга</t>
  </si>
  <si>
    <t>ООО "Рпринт"</t>
  </si>
  <si>
    <t>Протокол рассмотрения заявок № 0172300009312000002-1 от 15.02.2012 г.</t>
  </si>
  <si>
    <t>Оказание услуг по организации и проведению концерта, посвящённого Международному женскому дню 8 марта для жителей муниципального образования муниципальный округ Васильевский Санкт-Петербурга</t>
  </si>
  <si>
    <t>Протокол рассмотрения заявок № 0172300009312000001-1 от 08.02.2012 г.</t>
  </si>
  <si>
    <t xml:space="preserve">Срок исполнения: </t>
  </si>
  <si>
    <t>В течение 14 дней от даты контракта</t>
  </si>
  <si>
    <t xml:space="preserve">Срок исполнения </t>
  </si>
  <si>
    <t>Приобретение билетов в количестве 45 штук на 
посещение представлений в дельфинарий жителями муниципального образования муниципальный округ  Васильевский Санкт-Петербурга</t>
  </si>
  <si>
    <t xml:space="preserve">Оказание  услуг по организации и проведению уличной праздничной программы, посвящённой 67-летию Победы в Великой Отечественной войне для жителей, проживающих на территории муниципального образования муниципальный округ Васильевский Санкт-Петербурга </t>
  </si>
  <si>
    <t>23.12.2011</t>
  </si>
  <si>
    <t>Пени</t>
  </si>
  <si>
    <t>Петербургская общественная организация инвалидов театральной сцены "ПЕТЕСАРТ"</t>
  </si>
  <si>
    <t>Приобретение билетов в количестве 50 штук на посещение театра жителями муниципального образования муниципальный округ Васильевский Санкт-Петербурга</t>
  </si>
  <si>
    <t>Ленинградское областное ГБУ культуры "Драматический театр на Васильевском"</t>
  </si>
  <si>
    <t>Оказание услуг по посещению занятий в плавательном бассейне жителями, проживающими на территории муниципального образования муниципальный округ Васильевский Санкт-Петербурга</t>
  </si>
  <si>
    <t>Федеральное автономное учреждения МО РФ ЦСКА  (Филиал ФАУ МО РФ ЦСКА (СКА, г. Санкт-Петербург)</t>
  </si>
  <si>
    <t>ООО "Мартшоу"</t>
  </si>
  <si>
    <t xml:space="preserve">Оказание услуг по организации и проведению мастер-класса "Хендмейд" ко дню Победы для подростков, проживающих на территории муниципального образования муниципальный округ Васильевский Санкт-Петербурга
</t>
  </si>
  <si>
    <t>Индивидуальный предприниматель
Спиркова О.В.</t>
  </si>
  <si>
    <t xml:space="preserve">Оказание услуг по организации и проведению пресс-клуба по вопросам профилактики правонарушений для подростков, проживающих на территории муниципального образования муниципальный округ Васильевский Санкт-Петербурга по теме "Ваши права и обязанности"
</t>
  </si>
  <si>
    <t>Выполнение работ  по озеленению внутридворовых  территорий  по  адресам: 1 линия д.48,50; 2 линия д.59;  4 линия д.45,61; 5 линия д.46,50,56; 7 линия д.56,62.к.2; 8 линия д. 55,57; 8 линия д. 49/Средний пр.35-37; 10 линия д.41; 11 линия д.42,44; 12 линия д.37,55; 12 линия д.49/ Малый пр. д. 35-37; 13 линия д.46,68,80; 13 линия д.80/ Камская ул. д.2-6;14 линия д.67,89; 15 линия д.42,46,60,70,86-88; 16 линия д. 45/ Неманский пер.; Малый пр. д. 29,30-32; Средний пр. д. 7-9, 25,35,49,61 муниципального образования муниципальный округ Васильевский Санкт-Петербурга</t>
  </si>
  <si>
    <t>Оказание услуг по организации и проведению уличной акции по профилактике ДТП в летний период «Лето без аварий» для детей, проживающих на территории муниципального образования муниципальный округ Васильевский Санкт-Петербурга</t>
  </si>
  <si>
    <t xml:space="preserve">Оказание услуг по  организации и проведению уличного праздника «Планета детства»  к международному дню защиты детей для жителей, проживающих на территории муниципального образования муниципальный округ Васильевский Санкт-Петербурга </t>
  </si>
  <si>
    <t>Протокол оценки и сопоставления заявок № 0172300009312000003-3 от 03.05.2012 г.</t>
  </si>
  <si>
    <t>Контракт расторгнут 16.05.2012</t>
  </si>
  <si>
    <t>Протокол рассмотрения и оценки котировочных заявок № 0172300009312000004-1 от 23.04.2012 г.</t>
  </si>
  <si>
    <t>Протокол рассмотрения и оценки котировочных заявок № 0172300009312000006-1 от 03.05.2012 г.</t>
  </si>
  <si>
    <t>Протокол рассмотрения и оценки котировочных заявок № 0172300009312000007-1 от 04.05.2012 г.</t>
  </si>
  <si>
    <t>Протокол рассмотрения и оценки котировочных заявок № 0172300009312000009-1 от 23.05.2012 г.</t>
  </si>
  <si>
    <t>Протокол рассмотрения вторых частей заявок №    0172300009312000008-2 от 17.05.2012 г.</t>
  </si>
  <si>
    <t>Выполнение работ по текущему ремонту внутридворовых территорий муниципального образования муниципальный округ Васильевский</t>
  </si>
  <si>
    <t>Поставка малых архитектурных форм, детского игрового и спортивного оборудования для нужд местной администрации муниципального образования муниципальный округ Васильевский Санкт-Петербурга</t>
  </si>
  <si>
    <t>ООО "Ксил"</t>
  </si>
  <si>
    <t>ООО "Норд"</t>
  </si>
  <si>
    <t>Протокол подведения итогов аукциона № 0172300009312000011-3 от 26.06.2012</t>
  </si>
  <si>
    <t>ООО "СтройКомплект"</t>
  </si>
  <si>
    <t>Протокол подведения итогов аукциона № 0172300009312000010-3 от 31.05.2012</t>
  </si>
  <si>
    <t>Протокол подведения итогов аукциона № 0172300009312000012-3 от 18.05.2012</t>
  </si>
  <si>
    <t>Поставка Новогодних кондитерских наборов для нужд  местной администрации муниципального образования муниципальный округ Васильевский Санкт-Петербурга</t>
  </si>
  <si>
    <t>Оказание услуг по организации временного трудоустройства несовершеннолетних граждан в возрасте от 14 до 18 лет</t>
  </si>
  <si>
    <t>ООО "Альба"</t>
  </si>
  <si>
    <t>Протокол рассмотрения и оценки котировочных заявок № 0172300009312000014-1 от 08.08.2012 г.</t>
  </si>
  <si>
    <t>Оказание услуг по организации и проведению праздничного концерта, посвящённого дню пожилого человека для жителей муниципального образования муниципальный округ Васильевский Санкт-Петербурга</t>
  </si>
  <si>
    <t>ООО "Фиолент"</t>
  </si>
  <si>
    <t>ООО "Кондитерский холдинг "Королевский"</t>
  </si>
  <si>
    <t>Протокол подведения итогов аукциона № 0172300009312000015-3 от 17.08.2012</t>
  </si>
  <si>
    <t>Выполнение работ по уходу и сносу зеленых насаждений на внутридворовых территорияз муниципального образования муниципальный округ Васильевский</t>
  </si>
  <si>
    <t>Общая сумма</t>
  </si>
  <si>
    <t>09.07.2012
90107</t>
  </si>
  <si>
    <t>03.09.2012
104771</t>
  </si>
  <si>
    <t>15.08.2012
12</t>
  </si>
  <si>
    <t>30.08.2012
104315</t>
  </si>
  <si>
    <t>Предмет, цена контракта
( в рублях),
 срок его исполнения</t>
  </si>
  <si>
    <t>Оказание услуг по организации и проведению уличной праздничной программы, посвящённой  дню Василеостровского района для жителей муниципального образования муниципальный округ Васильевский Санкт-Петербурга</t>
  </si>
  <si>
    <t>Выплнение работ по текущему ремонту внутридворовых территорий муниципального образования муниципальный округ Васильевский Санкт-Петербурга</t>
  </si>
  <si>
    <t>ООО "ЛИК"</t>
  </si>
  <si>
    <t>Приобретение  билетов на посещение театра жителями муниципального образования муниципальный округ Васильевский Санкт-Петербурга</t>
  </si>
  <si>
    <t>Приобретение  билетов на посещение Большого Санкт-Петербургского государситвенного цирка жителями муниципального образования муниципальный округ Васильевский Санкт-Петербурга</t>
  </si>
  <si>
    <t xml:space="preserve">ФГБУ культуры "Большой Санкт-Петербургский государситвенный цирк"  </t>
  </si>
  <si>
    <t>Приобретение  билетов на посещение представления в дельфинарии жителями муниципального образования муниципальный округ Васильевский Санкт-Петербурга</t>
  </si>
  <si>
    <t>24.09.2012
13</t>
  </si>
  <si>
    <t>30.08.2012
104315</t>
  </si>
  <si>
    <t>15.08.2012
12</t>
  </si>
  <si>
    <t>30.01.2012
55925</t>
  </si>
  <si>
    <t>24.01.2012
1</t>
  </si>
  <si>
    <t>13.02.2012
2</t>
  </si>
  <si>
    <t>15.02.2012
3</t>
  </si>
  <si>
    <t>17.02.2012
4</t>
  </si>
  <si>
    <t>Дата заключения и номер контракта</t>
  </si>
  <si>
    <t>27.02.2012
5</t>
  </si>
  <si>
    <t>02.05.2012
10</t>
  </si>
  <si>
    <t>02.05.2012
7</t>
  </si>
  <si>
    <t>17.04.2012
6</t>
  </si>
  <si>
    <t>03.05.2012
8</t>
  </si>
  <si>
    <t>04.05.2012
9</t>
  </si>
  <si>
    <t>30.05.2012
77873</t>
  </si>
  <si>
    <t>31.05.2012
11</t>
  </si>
  <si>
    <t>13.06.2012
0172300009312000010_120358</t>
  </si>
  <si>
    <t>19.06.2012
82645</t>
  </si>
  <si>
    <t>09.07.2012
90107</t>
  </si>
  <si>
    <t>03.09.2012
104771</t>
  </si>
  <si>
    <t xml:space="preserve">15.10.2012
0172300009312000018_120358
</t>
  </si>
  <si>
    <t>Протокол подведения итогов аукциона
№
0172300009312000021-3 
от 31.10.2012</t>
  </si>
  <si>
    <t>Оказание услуг по организации и проведению детского новогоднего утреника для жителей муниципального образования муниципальный округ Васильевский Санкт-Петербурга</t>
  </si>
  <si>
    <t>Оказание услуг по организации и проведению новогоднего концерта, "Василеостровский сочельник" для жителей муниципального образования муниципальный округ Васильевский Санкт-Петербурга</t>
  </si>
  <si>
    <t>Протокол подведения итогов аукциона
№
0172300009312000023-3 
от 26.11.2012</t>
  </si>
  <si>
    <t>Протокол подведения итогов аукциона
№
0172300009312000024-3 
от 26.11.2012</t>
  </si>
  <si>
    <t>Протокол подведения итогов аукциона
№
0172300009312000025-3 
от 26.11.2012</t>
  </si>
  <si>
    <t>Оказание услуг по организации и проведению уличных рождественских гуляний для жителей муниципального образования муниципальный округ Васильевский Санкт-Петербурга</t>
  </si>
  <si>
    <t xml:space="preserve">Оказание услуг по организации и проведению интеллектуально-конкурсной программы "Что? Где? Когда"  для подростков, проживающих на территории муниципального образования муниципальный округ Васильевский Санкт-Петербурга </t>
  </si>
  <si>
    <t>Оказание услуг по организации и проведению акции-концерта "Территория безопасности"  для молодежи, проживающей на территории муниципального образования муниципальный округ Васильевский Санкт-Петербурга</t>
  </si>
  <si>
    <t>Протокол рассмотрения и оценки котировочных заявок № 0172300009312000027-1 от 23.11.2012 г.</t>
  </si>
  <si>
    <t>Протокол рассмотрения и оценки котировочных заявок № 0172300009312000026-1 от 23.11.2012 г.</t>
  </si>
  <si>
    <t>Оказание услуг по обучению людей старшего возраста, проживающих на территории муниципального образования муниципальный округ Васильевский Санкт-Петербурга умению пользоваться персональным компьютером в объеме 36 академических часов</t>
  </si>
  <si>
    <t>(500000+250000+78900+78900)</t>
  </si>
  <si>
    <t>Поставка и установка МАФ на территории муниципального образования муниципальный округ Васильевский Санкт-Петербурга</t>
  </si>
  <si>
    <t>ООО "УНИ"</t>
  </si>
  <si>
    <t>Оказание услуг по организации и проведению мероприятий «Поздравление юбиляров»
для жителей, проживающих на территории муниципального образования муниципальных округ Васильевский Санкт-Петербурга</t>
  </si>
  <si>
    <t>Протокол рассмотрения и оценки котировочных заявок № 0172300009312000030-1 от 07.12.2012 г.</t>
  </si>
  <si>
    <t>Протокол рассмотрения и оценки котировочных заявок № 0172300009312000029-1 от 04.12.2012 г.</t>
  </si>
  <si>
    <t>Протокол рассмотрения и оценки котировочных заявок № 0172300009312000028-1 от 03.12.2012 г.</t>
  </si>
  <si>
    <t xml:space="preserve">24.09.2012
0172300009312000020-0097034-01
</t>
  </si>
  <si>
    <t>14.11.2012
121319</t>
  </si>
  <si>
    <t>24.10.2012
14</t>
  </si>
  <si>
    <t>12.11.2012
15</t>
  </si>
  <si>
    <t>13.11.2012
16</t>
  </si>
  <si>
    <t>23.11.2012
17</t>
  </si>
  <si>
    <t>30.11.2012
18</t>
  </si>
  <si>
    <t>30.11.2012
19</t>
  </si>
  <si>
    <t>10.12.2012
21</t>
  </si>
  <si>
    <t>11.12.2012
22</t>
  </si>
  <si>
    <t>14.12.2012
23</t>
  </si>
  <si>
    <t>20.12.2012
24</t>
  </si>
  <si>
    <t>Протокол рассмотрения и оценки котировочных заявок № 0172300009312000031-1 от 13.12.2012 г.</t>
  </si>
  <si>
    <t>04.12.2012
20</t>
  </si>
  <si>
    <t xml:space="preserve">10.12.2012
0172300009312000023-0097034-01
</t>
  </si>
  <si>
    <t xml:space="preserve">10.12.2012
0172300009312000024-0097034-01
</t>
  </si>
  <si>
    <t xml:space="preserve">10.12.2012
0172300009312000025-0097034-01
</t>
  </si>
  <si>
    <t xml:space="preserve">Оказание услуг по организации и проведению спортивных состязаний "Спорт-это здорово" для подростков, проживающих на территории муниципального образования муниципальный округ Васильевский Санкт-Петербурга </t>
  </si>
  <si>
    <t>Протокол рассмотрения и оценки  заявок № 0172300009312000001-1 от 08.02.2012 г.</t>
  </si>
  <si>
    <t>Протокол подведения итогов аукциона № 0172300009312000013-3 от 20.08.2012</t>
  </si>
  <si>
    <t>Протокол рассмотрения заявок № 0172300009311000016-2 от 12.09.2012 г.</t>
  </si>
  <si>
    <t>Протокол рассмотрения заявок № 0172300009311000018-2 от 01.10.2012 г.</t>
  </si>
  <si>
    <t>Протокол подведения итогов аукциона
№
0172300009312000020-3 
от 09.10.2012</t>
  </si>
  <si>
    <t>Реестр муниципальных контрактов 2013 год</t>
  </si>
  <si>
    <t>Приобретение билетов на посещение театра жителями МО МО Васильевский Санкт-Петербурга</t>
  </si>
  <si>
    <t>Протокол рассмотрения и оценки котировочных заявок № 017230000931300001-П от 24.04.2013 г.</t>
  </si>
  <si>
    <t>Оказание услуг по организации и проведению уличных праздничных мероприятий, посвященных празднованию 68-летия Победы в Великой Отечественной войне и Международного дня защиты детей, юля жителей внутригородского МОМО Васильевский Санкт-Петербурга</t>
  </si>
  <si>
    <t>Местная общественная организация творческих лиц "Кронштадский Флотский культурный центр "Финский залив"</t>
  </si>
  <si>
    <t>03.05.2013
2</t>
  </si>
  <si>
    <t>Местная администрация МО МО Васильевский Санкт-Петербурга</t>
  </si>
  <si>
    <t>Протокол рассмотрения вторых частей заявок №    0172300009313000002-2 от 16.05.2013 г.</t>
  </si>
  <si>
    <t>Оказание услуг по подготовке к выпуску, печатии распространению печатного средства массовой информации-газеты "Муниципальный вестник округа №8" в 2013 году</t>
  </si>
  <si>
    <t>Оказание услуг по осуществлению функций по размещению заказа для муниципальных нужд в 2013 году</t>
  </si>
  <si>
    <t>27.05.2013
3</t>
  </si>
  <si>
    <t>11.04.2013
1</t>
  </si>
  <si>
    <t xml:space="preserve">03.07.2013
4
</t>
  </si>
  <si>
    <t>Протокол рассмотрения и оценки котировочных заявок № 017230000931300003-П от 25.06.2013 г.</t>
  </si>
  <si>
    <t xml:space="preserve">Оказание услуг по  подготовке и проведению праздничного концерта, посвященного дню пожилого человека, для жителей внутригородского муниципального образования муниципальный округ Васильевский Санкт-Петербурга в 2013 году </t>
  </si>
  <si>
    <t>ООО "Правовой советник"</t>
  </si>
  <si>
    <t>Протокол рассмотрения вторых частей заявок №    0172300009313000005-2 от 18.07.2013 г.</t>
  </si>
  <si>
    <t>Поставка одеал в упаковке для нужд местной администрации в 2013 году</t>
  </si>
  <si>
    <t>Выполнение работ по благоустройству территорий, расположенных в границах внутригородского муниципального образования муниципальный округ Васильевский Санкт-Петербурга</t>
  </si>
  <si>
    <t>30.07.2013
5</t>
  </si>
  <si>
    <t>ООО "ДИМЕТРА"</t>
  </si>
  <si>
    <t>15.08.2013
7</t>
  </si>
  <si>
    <t>Протокол рассмотрения и оценки котировочных заявок № 017230000931300008-П от 07.08.2013 г.</t>
  </si>
  <si>
    <t>Оказание услуг по организации и проведению мероприятий "поздравление юбиляров" для жителей внутригородского муниципального образования муниципальный округ Васильевский</t>
  </si>
  <si>
    <t>ООО "Сушка"</t>
  </si>
  <si>
    <t>ООО "ВЕРЕС"</t>
  </si>
  <si>
    <t>15.08.2013
6</t>
  </si>
  <si>
    <t>26.08.2013
8</t>
  </si>
  <si>
    <t>Филиал Федерального автономного учреждения МО РФ ЦСКА  (СКА, г. Санкт-Петербург)</t>
  </si>
  <si>
    <t>Оказание услуг по посещеию занятий в плавательном бассейне для жителей внутригородского муниципального образования муниципальный округ Васильевский</t>
  </si>
  <si>
    <t>Протокол рассмотрения вторых частей заявок №    0172300009313000009-2 от 14.08.2013 г.</t>
  </si>
  <si>
    <t>Протокол рассмотрения вторых частей заявок №    0172300009313000007-2 от 15.08.2013 г.</t>
  </si>
  <si>
    <t>Протокол рассмотрения вторых частей заявок №    0172300009313000006-2 от 30.07.2013 г.</t>
  </si>
  <si>
    <t>Выполнение работ по уходу и сносу зеленых насаждений внутриквартального озеленения, расположенных в границах внутригородского муниципального образования муниципальный  округ Васильевский Санкт-Петербурга, для муниципальных нужд</t>
  </si>
  <si>
    <t>Оказание услуг по организации и проведению концерта, посвящнного Дню матери для жителей внутригородского муниципального образования муниципальный округ Васильевский</t>
  </si>
  <si>
    <t>Открытый  конкурс</t>
  </si>
  <si>
    <t>3693535
3696530
4530765
4540030
454032
4540369</t>
  </si>
  <si>
    <t>ОКДП</t>
  </si>
  <si>
    <t>Оказание услуг по организации
и проведению обучающих тематических мероприятий для несовершеннолетних  жителей внутригородского муниципального образования муниципальный округ Санкт-Петербурга</t>
  </si>
  <si>
    <t>26.08.2013
0172300009313000009-
0097034-01</t>
  </si>
  <si>
    <t>Протокол рассмотрения и оценки котировочных заявок № 0172300009313000012-П от 29.06.2013 г.</t>
  </si>
  <si>
    <t>09.09.2013
9</t>
  </si>
  <si>
    <t>ООО "Селен"</t>
  </si>
  <si>
    <r>
      <t>Протокол рассмотрения вторых частей заявок №    0172300009313000010-2 от 03</t>
    </r>
    <r>
      <rPr>
        <sz val="10"/>
        <color indexed="10"/>
        <rFont val="Times New Roman"/>
        <family val="1"/>
      </rPr>
      <t>.</t>
    </r>
    <r>
      <rPr>
        <sz val="10"/>
        <color indexed="8"/>
        <rFont val="Times New Roman"/>
        <family val="1"/>
      </rPr>
      <t>09.2013 г.</t>
    </r>
  </si>
  <si>
    <t>17.09.2013
10</t>
  </si>
  <si>
    <t>20.09.2013
11</t>
  </si>
  <si>
    <t>Протокол рассмотрения и оценки котировочных заявок № 0172300009313000013-П от 12.09.2013 г.</t>
  </si>
  <si>
    <t>Оказание услуг по организации и проведению 
уличного праздника «День района» для жителей
внутригородского муниципального образования
 муниципальный округ Васильевский Санкт-Петербурга.</t>
  </si>
  <si>
    <t>Выполнение работ по благоустройству внутридворовой
 территории</t>
  </si>
  <si>
    <t>12.09.2013
131-13</t>
  </si>
  <si>
    <t>Размещено на сайте на эту сумму</t>
  </si>
  <si>
    <t>ООО "МартШоу"</t>
  </si>
  <si>
    <t>07.11.2013
12</t>
  </si>
  <si>
    <t>Протокол рассмотрения заявок №    0172300009313000011-П2 от 25.09.2013 г.</t>
  </si>
  <si>
    <t>ООО "Морстрой"</t>
  </si>
  <si>
    <t>11.10.2013
13</t>
  </si>
  <si>
    <t>Протокол рассмотрения вторых частей заявок №    0172300009313000014-2 от 30.09.2013 г.</t>
  </si>
  <si>
    <t>29.10.2013
14</t>
  </si>
  <si>
    <t>Поставка наборов кондитерских изделий с мягкой игрушкой и значком</t>
  </si>
  <si>
    <t>26.11.2013
15</t>
  </si>
  <si>
    <t>29.11.2013
16</t>
  </si>
  <si>
    <t>Протокол рассмотрения вторых частей заявок №    0172300009313000016-2 от 12.11.2013 г.</t>
  </si>
  <si>
    <t>ООО, Эвентус"</t>
  </si>
  <si>
    <t>Протокол рассмотрения заявок №    0172300009313000015-П2 от 18.11.2013 г.</t>
  </si>
  <si>
    <t>Оказание услуг по организации и проведению театрализованных новогодних представлений для детей</t>
  </si>
  <si>
    <t>Реестр муниципальных контрактов 2014 год</t>
  </si>
  <si>
    <t>Приобретение билетов на посещение театра жителями МО МО Васильевский Санкт-Петербурга в 2014 году</t>
  </si>
  <si>
    <t>19.12.2013
17</t>
  </si>
  <si>
    <t>1 аукцион нна сумму 300000,00 не поступило ни одной 
заявки</t>
  </si>
  <si>
    <t>Оказание услуг по правовому сопровождению деятельности местной администрации</t>
  </si>
  <si>
    <t>Поставка комплектов постельного белья</t>
  </si>
  <si>
    <t>Оказание услуг по организации и проведению торжественного мероприятия, посвященного Дню полного освобождения советскими войсками города Ленинграда от блокады его немецко-фашисткими войсками</t>
  </si>
  <si>
    <t>Оказание услуг по подготовке к выпуску, печати и распространению печатного средства массовой информации - газеты «Муниципальный вестник округа №8»</t>
  </si>
  <si>
    <t>Оказание услуг по проведению праздничных мероприятий в 2014 году</t>
  </si>
  <si>
    <t>Оказание услуг по организации и проведению обучающих тематических мероприятий для несовершеннолетних  жителей внутригородского муниципального образования муниципальный округ Санкт-Петербурга</t>
  </si>
  <si>
    <t>Оказаие информационных услуг по адаптации и сопровождеию экземпляров Специальных выпусков системы КонсультатПлюс для нужд МО Васильевский</t>
  </si>
  <si>
    <t>Проведение мероприятий "Поздравление юбиляров"</t>
  </si>
  <si>
    <t>Поставка покрывал гобеленовых</t>
  </si>
  <si>
    <t>Оказание услуг по организации и проведению автобусных экскурсий в 2014 году</t>
  </si>
  <si>
    <t>Выполнение работ по благоустройству территорий МО Васильевский</t>
  </si>
  <si>
    <t>ООО «Правоой советник»</t>
  </si>
  <si>
    <t>СПб Региональная общественная организация инвалидов с детства "Виктория"</t>
  </si>
  <si>
    <t>МООТЛ КФКЦ "Финский залив"</t>
  </si>
  <si>
    <t>ИП Спиркова Ольга Валентиновна</t>
  </si>
  <si>
    <t>ООО "Феникс"</t>
  </si>
  <si>
    <t>10.01.2014
25</t>
  </si>
  <si>
    <t>10.01.2014
26</t>
  </si>
  <si>
    <t>10.01.2014
27</t>
  </si>
  <si>
    <t>09.01.2014
21</t>
  </si>
  <si>
    <t>09.01.2014
22</t>
  </si>
  <si>
    <t>09.01.2014
23</t>
  </si>
  <si>
    <t>09.01.2014
24</t>
  </si>
  <si>
    <t>30.12.2013
18</t>
  </si>
  <si>
    <t>30.12.2013
19</t>
  </si>
  <si>
    <t>30.12.2013
20</t>
  </si>
  <si>
    <t xml:space="preserve">Оказание комплексных услуг по передаче тревожных сигналов с обеспечением выезда групп задержания полиции на объект местной администрации внутригородского муниципального образования муниципальный округ Васильевский Санкт-Петербурга в 2014 году. </t>
  </si>
  <si>
    <t>ООО "Росохрана Телеком"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</si>
  <si>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 в 2014 году.</t>
  </si>
  <si>
    <t xml:space="preserve">Оказание образовательных услуг для нужд муниципального образования муниципальный округ Васильевский Санкт-Петербурга в 2014 году. 
Способ размещения заказа: запрос котировок
</t>
  </si>
  <si>
    <t>3693535
3696530
4510201
4530765
4540030
4540032
4540354
4540369
4540375</t>
  </si>
  <si>
    <t>Протокол рассмотрения вторых частей заявок №    0172300009313000018-2 от 18.12.2013 г.</t>
  </si>
  <si>
    <t>Протокол рассмотрения и оценки котировочных заявок № 0172300009313000019-П от 20.12.2013 г.</t>
  </si>
  <si>
    <t>Протокол рассмотрения и оценки котировочных заявок № 017230000931300020-П от 2.12.2013 г.</t>
  </si>
  <si>
    <t>Протокол рассмотрения и оценки котировочных заявок № 017230000931300021-П от 30124.2013 г.</t>
  </si>
  <si>
    <t>Протокол рассмотрения вторых частей заявок №    0172300009313000022-2 от 24.12.2013 г.</t>
  </si>
  <si>
    <t>Протокол рассмотрения и оценки котировочных заявок № 017230000931300023-П от 25.12.2013 г.</t>
  </si>
  <si>
    <t>Протокол рассмотрения вторых частей заявок №    0172300009313000024-2 от 25.12.2013 г.</t>
  </si>
  <si>
    <t>Протокол рассмотрения вторых частей заявок №    0172300009313000025-2 от 30.12.2013 г.</t>
  </si>
  <si>
    <t>Протокол рассмотрения вторых частей заявок №    0172300009313000027-2 от 30.12.2013 г.</t>
  </si>
  <si>
    <t>Протокол рассмотрения вторых частей заявок №    0172300009313000028-2 от 30.12.2013 г.</t>
  </si>
  <si>
    <t>Протокол рассмотрения и оценки котировочных заявок № 017230000931300031-П от 14.01.2014 г.</t>
  </si>
  <si>
    <t>Протокол рассмотрения вторых частей заявок №    0172300009313000032-2 от 13.01.2014 г.</t>
  </si>
  <si>
    <t>Оказание услуг по изготовлению полиграфический продукции для муниципальных нужд в 2014 году</t>
  </si>
  <si>
    <t>Оказание услуг по  посещению занятий в плавательном бассейне для  жителей внутригородского муниципального образования муниципальный округ Васильевский Санкт-Петербурга в 2014 году</t>
  </si>
  <si>
    <t>Протокол рассмотрения и оценки котировочных заявок № 017230000931300033-П от 15.01.2014 г.</t>
  </si>
  <si>
    <t>Протокол рассмотрения и оценки котировочных заявок № 017230000931300030-П от 15.01.2014 г.</t>
  </si>
  <si>
    <t>ФГБОУ ВПО "Российская акадения народного хозяйства и государственной службы при Президенте Российской Федерации"</t>
  </si>
  <si>
    <t>Протокол рассмотрения вторых частей заявок №    0172300009313000017-2 от 10.01.2014 г.</t>
  </si>
  <si>
    <t>Протокол рассмотрения и оценки котировочных заявок № 0172300009313000029-П от 16.01.2014 г.</t>
  </si>
  <si>
    <t>22.01.2014
29</t>
  </si>
  <si>
    <t>23.01.2014
31</t>
  </si>
  <si>
    <t>24.01.2014
32</t>
  </si>
  <si>
    <t>21.01.2014
28</t>
  </si>
  <si>
    <t>24.01.2014
0172300009313000032-0097034-01</t>
  </si>
  <si>
    <t>23.01.2014
30/98100112</t>
  </si>
  <si>
    <t xml:space="preserve">Местная администрация внутригородского МО Санкт-Петербурга      МО Васильевский </t>
  </si>
  <si>
    <t>Протокол рассмотрения вторых частей заявок №    0172300009314000003-3 от 12.05.2014 г.</t>
  </si>
  <si>
    <t>ООО "СЕЛЕН"</t>
  </si>
  <si>
    <t>01.41.12.111
01.41.12.113
45.34.10.130
26.66.12.120</t>
  </si>
  <si>
    <t>ОКДП
ОКПД</t>
  </si>
  <si>
    <t>26.05.2014
33</t>
  </si>
  <si>
    <t>05.06.2014
34</t>
  </si>
  <si>
    <t>Протокол рассмотрения и оценки котировочных заявок № 0172300009314000004 от 28.05.2014 г.</t>
  </si>
  <si>
    <t>92.72.12.190</t>
  </si>
  <si>
    <t>Протокол рассмотрения и оценки котировочных заявок № 0172300009314000005 от 06.06.2014 г.</t>
  </si>
  <si>
    <t>72.50.11.000</t>
  </si>
  <si>
    <t>Выполнение работ по благоустройству территорий, расположенных в границах внутригородского МО Санкт-Петербурга МО Васильевский</t>
  </si>
  <si>
    <t>Оказание услуг по организации
и проведению обучающих тематических мероприятий для несовершеннолетних  жителей внутригородского МО Санкт-Петербурга МО Васильевский</t>
  </si>
  <si>
    <t>Оказание услуг по комплексному информационно-техническому обслуживанию компьютерной техники и оргтехники местной администрации внутригородского МО Санкт-Петербурга МО Васильевский</t>
  </si>
  <si>
    <t>16.06.2014
35</t>
  </si>
  <si>
    <t>ООО "Обком"</t>
  </si>
  <si>
    <t>Отрытый конкурс</t>
  </si>
  <si>
    <t>Протокол рассмотрения и оценки  заявок № 0172300009314000006/2 от 27.08.2014 г.</t>
  </si>
  <si>
    <t>Оказание услуг по организации и проведению праздничных мероприятий для нужд внутригородского муниципального образования Санкт-Петербурга муниципальный округ Васильевский в 2014 году</t>
  </si>
  <si>
    <t>92.31.21.125</t>
  </si>
  <si>
    <t>08.09.2014
36</t>
  </si>
  <si>
    <t>Поставка новогодних подарочных наборов кондитерских изделий для нужд внутригородского муниципального образования Санкт-Петербурга муниципальный округ Васильевский</t>
  </si>
  <si>
    <t xml:space="preserve"> Электронный аукцион</t>
  </si>
  <si>
    <t>15.84.23.390</t>
  </si>
  <si>
    <t>Местная администрация внутригородского муниципального образования</t>
  </si>
  <si>
    <t xml:space="preserve">Санкт-Петербурга муниципальный округ Васильевский </t>
  </si>
  <si>
    <t>Местная администрация внутригодского муниципального образования</t>
  </si>
  <si>
    <t>Наименование поставщика</t>
  </si>
  <si>
    <t>Протокол рассмотрения единственной заявки №    0172300009314000008 от 04.09.2014 г.</t>
  </si>
  <si>
    <t>16.09.2014
37</t>
  </si>
  <si>
    <t>17.11 2014</t>
  </si>
  <si>
    <t>16625957,56
12826457,09</t>
  </si>
  <si>
    <t xml:space="preserve">Местная администрация внутригородского МО Санкт-Петербурга
МО Васильевский </t>
  </si>
  <si>
    <t>Электронный аукцион</t>
  </si>
  <si>
    <t>ИП Богданов 
Сергей Александрович</t>
  </si>
  <si>
    <t>ОКПД</t>
  </si>
  <si>
    <t>Оказание услуг по обслуживанию оргтехники местной администрации</t>
  </si>
  <si>
    <t>20.01.2015
0172300009314000010-0097034-01</t>
  </si>
  <si>
    <t>12.01.2015
1</t>
  </si>
  <si>
    <t>Электронный 
аукцион</t>
  </si>
  <si>
    <t xml:space="preserve">Оказание услуг по посещению занятий в плавательном бассейне для жителей ВМО Санкт-Петербурга МО Васильевский в 2015 году </t>
  </si>
  <si>
    <t>Оказание услуг по организации и проведению обучающих тематических мероприятий для несовершеннолетних жителей ВМО Санкт-Петербурга МО Васильевский</t>
  </si>
  <si>
    <t>21.01.2015
3</t>
  </si>
  <si>
    <t>Оказаие информационных услуг по адаптации и сопровождеию экземпляров Специальных выпусков системы КонсультатПлюс для нужд МО Васильевский 2015 году</t>
  </si>
  <si>
    <t>Оказание услуг по организации и проведению уличных праздничных мероприятий и концертов</t>
  </si>
  <si>
    <t>ООО "ТАЙМС"</t>
  </si>
  <si>
    <t>Оказание услуг по организации и проведению торжественного поздравления юбиляров (70,75 лет и.т.д.) с днем рождения, поздравление жителей МО Васильевский с днем свадьбы (50,60,70 лет)</t>
  </si>
  <si>
    <t>ИП Исаева Светлана Владимировна</t>
  </si>
  <si>
    <t>23.01.2015
2</t>
  </si>
  <si>
    <t>26.01.2015
4</t>
  </si>
  <si>
    <t xml:space="preserve">Оказание услуг по выполнению отдельных функций заказчика по определению поставщиков (подрядчиков, исполнителей) для нужд МА ВМО Санкт-ПетербургаМО Васильевский </t>
  </si>
  <si>
    <t>ООО "ЮрАВАгрупп"</t>
  </si>
  <si>
    <t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</t>
  </si>
  <si>
    <t>Протокол рассмотрения вторых частей заявок №    0172300009314000009/2 от 12.01.2015 г.</t>
  </si>
  <si>
    <t>Протокол рассмотрения вторых частей заявок №    0172300009314000012/2 от 12.01.2015 г.</t>
  </si>
  <si>
    <t>Протокол и рассмотрения и оценки заявок на участие в запросе котировок № П1 №0172300009314000013 от 12.01.2015</t>
  </si>
  <si>
    <t>Протокол и рассмотрения и оценки заявок на участие в запросе котировок № П1 №0172300009314000014 от 29.12.2014</t>
  </si>
  <si>
    <t>Протокол рассмотрения единственной заявки №    0172300009314000010 от 25.12.2014</t>
  </si>
  <si>
    <t>Протокол рассмотрения единственной заявки №    0172300009314000015 от 13.01.2015</t>
  </si>
  <si>
    <t>Протокол рассмотрения вторых частей заявок №    0172300009314000016/2 от 21.01.2015 г.</t>
  </si>
  <si>
    <t>92.61.10.150</t>
  </si>
  <si>
    <t>72.40.12.000</t>
  </si>
  <si>
    <t>74.11.15.310</t>
  </si>
  <si>
    <t>Оказание услуг по подготовке к выпуску, печати и распространению специального выпуска печатного средства массовой информации – газеты «Муниципальный вестник округа № 8» в 2015 году</t>
  </si>
  <si>
    <t xml:space="preserve">ЗАО "ВЕСТ КОЛЛ ЛТД" </t>
  </si>
  <si>
    <t>КБК</t>
  </si>
  <si>
    <t>Статья, часть, пункт 
44-ФЗ</t>
  </si>
  <si>
    <t>Поставка махровых полотенец</t>
  </si>
  <si>
    <t>Услуги связи (Интернет)</t>
  </si>
  <si>
    <t>СПРООИД "Виктория</t>
  </si>
  <si>
    <t>ООО «ОБЖ СПб»</t>
  </si>
  <si>
    <t>Поставка наглядных пособий для УКП</t>
  </si>
  <si>
    <t>Охрана и техническое обслуживание помещений муниципального совета</t>
  </si>
  <si>
    <t xml:space="preserve">ООО «Росохрана Телеком» </t>
  </si>
  <si>
    <t>Изготовление короткометражнрого документального фильма</t>
  </si>
  <si>
    <t>ИП Смирнов А.А.</t>
  </si>
  <si>
    <t>ИП Масько Л.Н</t>
  </si>
  <si>
    <t>Постака цветочной продукции</t>
  </si>
  <si>
    <t>Правовое сопровождение местной администрации</t>
  </si>
  <si>
    <t>СМПБ ГБУЗ "Городская поликлиниука №4"</t>
  </si>
  <si>
    <t>9080104002060120000</t>
  </si>
  <si>
    <t>90801040020601244226</t>
  </si>
  <si>
    <t>Перевозка ТБО</t>
  </si>
  <si>
    <t>ООО "Жилкомсервис №2"</t>
  </si>
  <si>
    <t>90801040020601244225</t>
  </si>
  <si>
    <t>Примечание</t>
  </si>
  <si>
    <t>Приобретение билетов на посещение спектаклей в театре</t>
  </si>
  <si>
    <t>СПб ГБУК "Государственный драм. Теавтр "Приют комедианта"</t>
  </si>
  <si>
    <t>ЛО ГБУК "Драм. Театр на Васильевском"</t>
  </si>
  <si>
    <t>СПб ГАУК "Государственный балет на льду"</t>
  </si>
  <si>
    <t>90808017950600244290</t>
  </si>
  <si>
    <t>90801040020601242221
90810045118031242221</t>
  </si>
  <si>
    <t>Оказание услуг по дератизации</t>
  </si>
  <si>
    <t>ОАО "Станция профилактической дезинфекции"</t>
  </si>
  <si>
    <t>90801040020601242225</t>
  </si>
  <si>
    <t>Оказание медицинских услуг (обязательный предрейсовый мед. осмотр водителя)</t>
  </si>
  <si>
    <t>Изготовление поздравительных открыток к 23 февраля и 8 марта</t>
  </si>
  <si>
    <t>ООО "ПК Типограф"</t>
  </si>
  <si>
    <t>Предоставление услуг по содержанию и текущему ремонту общего имущества многоквартирного дома</t>
  </si>
  <si>
    <t>"Жилкомсервис  №2"</t>
  </si>
  <si>
    <t>02.02.2015
5</t>
  </si>
  <si>
    <t>ООО "Экслюзив. Санкт-Петербург"</t>
  </si>
  <si>
    <t>Протокол рассмотрения единственной заявки №    0172300009315000001 от 03.02.2015</t>
  </si>
  <si>
    <t>Поставка цветочной продукции</t>
  </si>
  <si>
    <t>Предоставление коммунальных услуг (теплоэнергия и горячее водоснабжение)</t>
  </si>
  <si>
    <t>09.02.2015 
№ 2503</t>
  </si>
  <si>
    <t>Услуги по сопровождению программы "Муниципал"</t>
  </si>
  <si>
    <t>ФБУ "Научный центр правовой информации"</t>
  </si>
  <si>
    <t>Протокол рассмотрения единственной заявки №    0172300009315000002 от 09.02.2015</t>
  </si>
  <si>
    <t>СПб ГБУК "Санкт-Петербургский детский ледовый театр"</t>
  </si>
  <si>
    <t>16.02.2015
6</t>
  </si>
  <si>
    <t xml:space="preserve">20.02.2015
7
</t>
  </si>
  <si>
    <t>22.13.11.111</t>
  </si>
  <si>
    <t>25.02.2015
8</t>
  </si>
  <si>
    <t xml:space="preserve">Оказание комплексных услуг по передаче тревожных сигналов с обеспечением выезда групп задержания полиции на объект МА ВМО Санкт-Петербурга МО Васильевский в марте-декабре  2015 года. </t>
  </si>
  <si>
    <t>Март - декабрь  2015</t>
  </si>
  <si>
    <t>74.60.15.000</t>
  </si>
  <si>
    <t>Протокол и рассмотрения и оценки заявок на участие в запросе котировок № П1 №0172300009315000006 от 16.02.2015</t>
  </si>
  <si>
    <t>Оказание услуг по организации и проведению автобусных экскурсий для жителей МО Васильевский</t>
  </si>
  <si>
    <t xml:space="preserve">Оказание услуг по изготовлению полиграфический продукции для муниципальных нужд в 2015 году </t>
  </si>
  <si>
    <t>Поставка сотовых телефонов для нужд ВМО Санкт-Петербурга МО Васильевский</t>
  </si>
  <si>
    <t>63.30.14.190</t>
  </si>
  <si>
    <t>52.48.15.110</t>
  </si>
  <si>
    <t>22.11.21.111</t>
  </si>
  <si>
    <t>Декабрь 2015</t>
  </si>
  <si>
    <t>90801040020601244223</t>
  </si>
  <si>
    <t>90808014400100244290</t>
  </si>
  <si>
    <t>90808014400100244226</t>
  </si>
  <si>
    <t>Оказание услуг и выполнение работ по 1С и др. бухгалтерскому сопровождению</t>
  </si>
  <si>
    <t>ООО "ДИТ:Концепция учета"</t>
  </si>
  <si>
    <t>Оказание услуг по мойке автомобиля</t>
  </si>
  <si>
    <t>ИП Щукин А.Е</t>
  </si>
  <si>
    <t>90801040020601242226</t>
  </si>
  <si>
    <t>Оказание услуг по шиномонтажу автомобиля</t>
  </si>
  <si>
    <t>Оказание услуг по оформлению расчета за нефтепродукты</t>
  </si>
  <si>
    <t>ООО "Несте Санкт-Петербург"</t>
  </si>
  <si>
    <t>90801040020601244340</t>
  </si>
  <si>
    <t>90803092190300244310</t>
  </si>
  <si>
    <t>Оказание услуг по определению поставщика (подрядчика, исполнителя)</t>
  </si>
  <si>
    <t>V</t>
  </si>
  <si>
    <t xml:space="preserve">V 110,00 рублей одн осмотр </t>
  </si>
  <si>
    <t>16.12.2014
№ АРМ-69ТП</t>
  </si>
  <si>
    <t>22.12.2014 
№ 48436/261676</t>
  </si>
  <si>
    <t>22.12.2014
№ 123</t>
  </si>
  <si>
    <t>16.12.2014
№ 75/98100213</t>
  </si>
  <si>
    <t>23.01.2015
№ 01</t>
  </si>
  <si>
    <t>12.01.2015
№ 1</t>
  </si>
  <si>
    <t>12.01.2015
№ б/н</t>
  </si>
  <si>
    <t>01.01.2015
№ 26</t>
  </si>
  <si>
    <t>01,01,2015
№ 4681</t>
  </si>
  <si>
    <t>30.12.2014
№ 53/14</t>
  </si>
  <si>
    <t>31.12.2014
№ 1231</t>
  </si>
  <si>
    <t>26.01.2015
№ 2601</t>
  </si>
  <si>
    <t>27.01.2015
№ 27/01</t>
  </si>
  <si>
    <t>26.01.2015
№ МП-27/01/15-1</t>
  </si>
  <si>
    <t>27.01.2015
№ 27/02</t>
  </si>
  <si>
    <t>12.01.2015
№ ПР-У-13429</t>
  </si>
  <si>
    <t>01.01.2015
№ 4</t>
  </si>
  <si>
    <t>01.01.2015
№ 3</t>
  </si>
  <si>
    <t>01.01.2015
№ 6554319</t>
  </si>
  <si>
    <t>15.01.2015
№ б/н</t>
  </si>
  <si>
    <t>V  50040,00
     6600,00</t>
  </si>
  <si>
    <t>пп.4 ч.1. ст.93 
44-ФЗ</t>
  </si>
  <si>
    <t>пп.4 ч.1. ст.93
 44-ФЗ</t>
  </si>
  <si>
    <t>п.4 ч.1. ст.93
 44-ФЗ</t>
  </si>
  <si>
    <t xml:space="preserve"> пп.4 ч.1. ст.93
 44-ФЗ</t>
  </si>
  <si>
    <t>пп.15 ч.1. ст.93 
44-ФЗ</t>
  </si>
  <si>
    <t>пп.15 ч.1. ст.93
44-ФЗ</t>
  </si>
  <si>
    <t>пп.8 ч.1. ст.93 
44-ФЗ</t>
  </si>
  <si>
    <t>Реестр муниципальных контрактов 2015 год</t>
  </si>
  <si>
    <t>ООО "Акватерика"</t>
  </si>
  <si>
    <t>Протокол рассмотрения вторых частей заявок №    0172300009314000005/2 от 24.02.2015 г.</t>
  </si>
  <si>
    <t>Протокол рассмотрения вторых частей заявок №    0172300009314000007/2 от 02.03.2015 г.</t>
  </si>
  <si>
    <t>Протокол рассмотрения вторых частей заявок №    0172300009314000008/2 от 02.03.2015 г.</t>
  </si>
  <si>
    <t>10.03.2015
9</t>
  </si>
  <si>
    <t>13.03.2015
10</t>
  </si>
  <si>
    <t>13.03.2015
11</t>
  </si>
  <si>
    <t>ЗАО " Электронные системы "Алкотел"</t>
  </si>
  <si>
    <t>Протокол и рассмотрения и оценки заявок на участие в запросе котировок № П1 №0172300009315000010 от 11.03.2015</t>
  </si>
  <si>
    <t>ООО "ОфсетПринт"</t>
  </si>
  <si>
    <t>19.03.2015
12</t>
  </si>
  <si>
    <t>23.01.2015
0172300009314000009-0097034-01</t>
  </si>
  <si>
    <t>21.03.2015
0172300009314000010-0097034-01</t>
  </si>
  <si>
    <t>22.15.11.120</t>
  </si>
  <si>
    <t>13.01.2015
№ 01/13</t>
  </si>
  <si>
    <t>14.01.2015
№ 01/14</t>
  </si>
  <si>
    <t>15.01.2015
№ 01/15</t>
  </si>
  <si>
    <t>16.12.2014
№ 117</t>
  </si>
  <si>
    <t>05.02.2015
№ 2502</t>
  </si>
  <si>
    <t>Реестр муниципальных контрактов 2015год (единственный источник) по состоянию на 16 марта 2015 года</t>
  </si>
  <si>
    <t>Предоставление услуг в виде проведения обучения работников заказчика</t>
  </si>
  <si>
    <t>06.02.2015
№0409</t>
  </si>
  <si>
    <t>Меэждународная Ассоциация Экологической Безопасности</t>
  </si>
  <si>
    <t>Изготовление полиграфической продукции (бланки протоколов)</t>
  </si>
  <si>
    <t>30.093.2015
№27</t>
  </si>
  <si>
    <t>ИП Кузнецова (первая Рекламно-Полиграфическая Группа)</t>
  </si>
  <si>
    <t>90801040028010244226</t>
  </si>
  <si>
    <t xml:space="preserve">Оказание услуг по ОСАГО </t>
  </si>
  <si>
    <t>06.04.2015
б/н</t>
  </si>
  <si>
    <t>СПб филиал ООО "Группа Ренессанс страхование"</t>
  </si>
  <si>
    <t>28.04.2015
13</t>
  </si>
  <si>
    <t>Протокол рассмотрения единственной заявки №    0172300009315000011 от 17.04. 2015 г.</t>
  </si>
  <si>
    <t>Оказание услуг по организации и проведению праздничных мероприятий, посвященных Дню Победы для жителей ВМО Санкт-Петербурга МО Васильевский.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</si>
</sst>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mmmm\ yyyy;@"/>
  </numFmts>
  <fonts count="6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B0BC7"/>
      <name val="Times New Roman"/>
      <family val="1"/>
    </font>
    <font>
      <b/>
      <sz val="11"/>
      <color rgb="FF0D0DF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wrapText="1"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wrapText="1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4" fontId="5" fillId="33" borderId="2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wrapText="1"/>
    </xf>
    <xf numFmtId="0" fontId="2" fillId="0" borderId="17" xfId="0" applyFont="1" applyBorder="1" applyAlignment="1">
      <alignment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2" xfId="0" applyFont="1" applyBorder="1" applyAlignment="1">
      <alignment/>
    </xf>
    <xf numFmtId="14" fontId="4" fillId="0" borderId="15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14" fontId="4" fillId="0" borderId="20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14" fontId="7" fillId="0" borderId="18" xfId="0" applyNumberFormat="1" applyFont="1" applyBorder="1" applyAlignment="1">
      <alignment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wrapText="1"/>
    </xf>
    <xf numFmtId="4" fontId="5" fillId="33" borderId="2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5" fillId="0" borderId="24" xfId="0" applyNumberFormat="1" applyFont="1" applyBorder="1" applyAlignment="1">
      <alignment/>
    </xf>
    <xf numFmtId="14" fontId="2" fillId="0" borderId="15" xfId="0" applyNumberFormat="1" applyFont="1" applyBorder="1" applyAlignment="1">
      <alignment horizontal="left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14" fontId="2" fillId="34" borderId="18" xfId="0" applyNumberFormat="1" applyFont="1" applyFill="1" applyBorder="1" applyAlignment="1">
      <alignment horizontal="center" vertical="center" wrapText="1"/>
    </xf>
    <xf numFmtId="14" fontId="2" fillId="34" borderId="27" xfId="0" applyNumberFormat="1" applyFont="1" applyFill="1" applyBorder="1" applyAlignment="1">
      <alignment horizontal="center" vertical="center" wrapText="1"/>
    </xf>
    <xf numFmtId="14" fontId="2" fillId="34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14" fontId="2" fillId="33" borderId="15" xfId="0" applyNumberFormat="1" applyFont="1" applyFill="1" applyBorder="1" applyAlignment="1">
      <alignment wrapText="1"/>
    </xf>
    <xf numFmtId="14" fontId="2" fillId="33" borderId="25" xfId="0" applyNumberFormat="1" applyFont="1" applyFill="1" applyBorder="1" applyAlignment="1">
      <alignment wrapText="1"/>
    </xf>
    <xf numFmtId="14" fontId="2" fillId="33" borderId="18" xfId="0" applyNumberFormat="1" applyFont="1" applyFill="1" applyBorder="1" applyAlignment="1">
      <alignment wrapText="1"/>
    </xf>
    <xf numFmtId="3" fontId="2" fillId="0" borderId="20" xfId="0" applyNumberFormat="1" applyFont="1" applyBorder="1" applyAlignment="1">
      <alignment horizontal="center" wrapText="1"/>
    </xf>
    <xf numFmtId="14" fontId="2" fillId="33" borderId="20" xfId="0" applyNumberFormat="1" applyFont="1" applyFill="1" applyBorder="1" applyAlignment="1">
      <alignment wrapText="1"/>
    </xf>
    <xf numFmtId="4" fontId="2" fillId="0" borderId="29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wrapText="1"/>
    </xf>
    <xf numFmtId="14" fontId="2" fillId="0" borderId="25" xfId="0" applyNumberFormat="1" applyFont="1" applyFill="1" applyBorder="1" applyAlignment="1">
      <alignment wrapText="1"/>
    </xf>
    <xf numFmtId="4" fontId="2" fillId="0" borderId="25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14" fontId="2" fillId="0" borderId="23" xfId="0" applyNumberFormat="1" applyFont="1" applyFill="1" applyBorder="1" applyAlignment="1">
      <alignment wrapText="1"/>
    </xf>
    <xf numFmtId="4" fontId="5" fillId="0" borderId="24" xfId="0" applyNumberFormat="1" applyFont="1" applyFill="1" applyBorder="1" applyAlignment="1">
      <alignment/>
    </xf>
    <xf numFmtId="14" fontId="2" fillId="0" borderId="20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4" fontId="5" fillId="35" borderId="24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4" fontId="7" fillId="0" borderId="18" xfId="0" applyNumberFormat="1" applyFont="1" applyFill="1" applyBorder="1" applyAlignment="1">
      <alignment wrapText="1"/>
    </xf>
    <xf numFmtId="4" fontId="5" fillId="36" borderId="2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14" fontId="7" fillId="0" borderId="2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14" fontId="2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0" fontId="2" fillId="0" borderId="18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" fontId="5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top"/>
    </xf>
    <xf numFmtId="14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14" fontId="0" fillId="0" borderId="18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14" fontId="10" fillId="0" borderId="18" xfId="0" applyNumberFormat="1" applyFont="1" applyBorder="1" applyAlignment="1">
      <alignment vertical="top" wrapText="1"/>
    </xf>
    <xf numFmtId="14" fontId="10" fillId="0" borderId="18" xfId="0" applyNumberFormat="1" applyFont="1" applyBorder="1" applyAlignment="1">
      <alignment/>
    </xf>
    <xf numFmtId="14" fontId="0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0" fillId="0" borderId="0" xfId="0" applyAlignment="1">
      <alignment vertical="top" wrapText="1"/>
    </xf>
    <xf numFmtId="4" fontId="9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14" fontId="0" fillId="0" borderId="20" xfId="0" applyNumberFormat="1" applyBorder="1" applyAlignment="1">
      <alignment vertical="top" wrapText="1"/>
    </xf>
    <xf numFmtId="4" fontId="9" fillId="0" borderId="20" xfId="0" applyNumberFormat="1" applyFont="1" applyBorder="1" applyAlignment="1">
      <alignment vertical="top" wrapText="1"/>
    </xf>
    <xf numFmtId="14" fontId="0" fillId="0" borderId="20" xfId="0" applyNumberFormat="1" applyFont="1" applyBorder="1" applyAlignment="1">
      <alignment vertical="top" wrapText="1"/>
    </xf>
    <xf numFmtId="14" fontId="10" fillId="0" borderId="20" xfId="0" applyNumberFormat="1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14" fontId="0" fillId="0" borderId="18" xfId="0" applyNumberFormat="1" applyBorder="1" applyAlignment="1">
      <alignment vertical="top"/>
    </xf>
    <xf numFmtId="49" fontId="10" fillId="0" borderId="18" xfId="0" applyNumberFormat="1" applyFont="1" applyBorder="1" applyAlignment="1">
      <alignment vertical="top" wrapText="1"/>
    </xf>
    <xf numFmtId="4" fontId="9" fillId="0" borderId="18" xfId="0" applyNumberFormat="1" applyFont="1" applyBorder="1" applyAlignment="1">
      <alignment vertical="top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2" fillId="0" borderId="18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wrapText="1"/>
    </xf>
    <xf numFmtId="4" fontId="5" fillId="0" borderId="32" xfId="0" applyNumberFormat="1" applyFont="1" applyFill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wrapText="1"/>
    </xf>
    <xf numFmtId="14" fontId="2" fillId="0" borderId="34" xfId="0" applyNumberFormat="1" applyFont="1" applyFill="1" applyBorder="1" applyAlignment="1">
      <alignment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right" wrapText="1"/>
    </xf>
    <xf numFmtId="49" fontId="2" fillId="0" borderId="18" xfId="0" applyNumberFormat="1" applyFont="1" applyFill="1" applyBorder="1" applyAlignment="1">
      <alignment horizontal="right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top" wrapText="1"/>
    </xf>
    <xf numFmtId="4" fontId="0" fillId="0" borderId="35" xfId="0" applyNumberFormat="1" applyBorder="1" applyAlignment="1">
      <alignment horizontal="center" vertical="top" wrapText="1"/>
    </xf>
    <xf numFmtId="17" fontId="0" fillId="0" borderId="35" xfId="0" applyNumberFormat="1" applyBorder="1" applyAlignment="1">
      <alignment horizontal="center" vertical="top" wrapText="1"/>
    </xf>
    <xf numFmtId="0" fontId="0" fillId="0" borderId="35" xfId="0" applyBorder="1" applyAlignment="1">
      <alignment/>
    </xf>
    <xf numFmtId="1" fontId="2" fillId="0" borderId="18" xfId="0" applyNumberFormat="1" applyFont="1" applyFill="1" applyBorder="1" applyAlignment="1">
      <alignment horizontal="center" vertical="top"/>
    </xf>
    <xf numFmtId="14" fontId="2" fillId="0" borderId="18" xfId="0" applyNumberFormat="1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38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right" wrapText="1"/>
    </xf>
    <xf numFmtId="14" fontId="2" fillId="0" borderId="2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justify" vertical="justify" wrapText="1"/>
    </xf>
    <xf numFmtId="0" fontId="2" fillId="0" borderId="18" xfId="0" applyFont="1" applyFill="1" applyBorder="1" applyAlignment="1">
      <alignment horizontal="justify" vertical="justify" wrapText="1"/>
    </xf>
    <xf numFmtId="14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top" wrapText="1"/>
    </xf>
    <xf numFmtId="4" fontId="5" fillId="0" borderId="18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justify"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4" fontId="5" fillId="0" borderId="35" xfId="0" applyNumberFormat="1" applyFont="1" applyFill="1" applyBorder="1" applyAlignment="1">
      <alignment/>
    </xf>
    <xf numFmtId="14" fontId="2" fillId="0" borderId="20" xfId="0" applyNumberFormat="1" applyFont="1" applyFill="1" applyBorder="1" applyAlignment="1">
      <alignment horizontal="left" wrapText="1"/>
    </xf>
    <xf numFmtId="14" fontId="2" fillId="0" borderId="35" xfId="0" applyNumberFormat="1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wrapText="1"/>
    </xf>
    <xf numFmtId="14" fontId="2" fillId="0" borderId="35" xfId="0" applyNumberFormat="1" applyFont="1" applyFill="1" applyBorder="1" applyAlignment="1">
      <alignment horizontal="left" wrapText="1"/>
    </xf>
    <xf numFmtId="4" fontId="5" fillId="0" borderId="35" xfId="0" applyNumberFormat="1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wrapText="1"/>
    </xf>
    <xf numFmtId="14" fontId="2" fillId="37" borderId="18" xfId="0" applyNumberFormat="1" applyFont="1" applyFill="1" applyBorder="1" applyAlignment="1">
      <alignment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wrapText="1"/>
      <protection locked="0"/>
    </xf>
    <xf numFmtId="4" fontId="5" fillId="0" borderId="35" xfId="0" applyNumberFormat="1" applyFont="1" applyFill="1" applyBorder="1" applyAlignment="1" applyProtection="1">
      <alignment/>
      <protection locked="0"/>
    </xf>
    <xf numFmtId="0" fontId="2" fillId="39" borderId="35" xfId="0" applyFont="1" applyFill="1" applyBorder="1" applyAlignment="1" applyProtection="1">
      <alignment/>
      <protection locked="0"/>
    </xf>
    <xf numFmtId="14" fontId="2" fillId="39" borderId="35" xfId="0" applyNumberFormat="1" applyFont="1" applyFill="1" applyBorder="1" applyAlignment="1" applyProtection="1">
      <alignment/>
      <protection locked="0"/>
    </xf>
    <xf numFmtId="4" fontId="12" fillId="39" borderId="35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35" xfId="0" applyFont="1" applyBorder="1" applyAlignment="1">
      <alignment horizontal="justify" vertical="top"/>
    </xf>
    <xf numFmtId="0" fontId="11" fillId="0" borderId="35" xfId="0" applyFont="1" applyBorder="1" applyAlignment="1">
      <alignment vertical="top" wrapText="1"/>
    </xf>
    <xf numFmtId="0" fontId="11" fillId="0" borderId="35" xfId="0" applyFont="1" applyBorder="1" applyAlignment="1">
      <alignment vertical="top"/>
    </xf>
    <xf numFmtId="0" fontId="11" fillId="0" borderId="35" xfId="0" applyFont="1" applyBorder="1" applyAlignment="1">
      <alignment horizontal="justify" vertical="top" wrapText="1"/>
    </xf>
    <xf numFmtId="14" fontId="11" fillId="0" borderId="35" xfId="0" applyNumberFormat="1" applyFont="1" applyBorder="1" applyAlignment="1">
      <alignment horizontal="justify" vertical="top"/>
    </xf>
    <xf numFmtId="4" fontId="11" fillId="0" borderId="35" xfId="0" applyNumberFormat="1" applyFont="1" applyBorder="1" applyAlignment="1">
      <alignment horizontal="justify" vertical="top"/>
    </xf>
    <xf numFmtId="0" fontId="11" fillId="0" borderId="35" xfId="0" applyNumberFormat="1" applyFont="1" applyBorder="1" applyAlignment="1">
      <alignment horizontal="justify" vertical="top"/>
    </xf>
    <xf numFmtId="4" fontId="11" fillId="0" borderId="35" xfId="0" applyNumberFormat="1" applyFont="1" applyBorder="1" applyAlignment="1">
      <alignment/>
    </xf>
    <xf numFmtId="0" fontId="2" fillId="0" borderId="36" xfId="0" applyFont="1" applyFill="1" applyBorder="1" applyAlignment="1">
      <alignment/>
    </xf>
    <xf numFmtId="0" fontId="4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wrapText="1"/>
    </xf>
    <xf numFmtId="14" fontId="4" fillId="0" borderId="18" xfId="0" applyNumberFormat="1" applyFont="1" applyFill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/>
    </xf>
    <xf numFmtId="0" fontId="4" fillId="38" borderId="35" xfId="0" applyFont="1" applyFill="1" applyBorder="1" applyAlignment="1">
      <alignment horizontal="center" vertical="center" wrapText="1"/>
    </xf>
    <xf numFmtId="14" fontId="57" fillId="0" borderId="0" xfId="0" applyNumberFormat="1" applyFont="1" applyFill="1" applyAlignment="1">
      <alignment/>
    </xf>
    <xf numFmtId="0" fontId="4" fillId="0" borderId="36" xfId="0" applyFont="1" applyFill="1" applyBorder="1" applyAlignment="1">
      <alignment/>
    </xf>
    <xf numFmtId="14" fontId="4" fillId="0" borderId="18" xfId="0" applyNumberFormat="1" applyFont="1" applyFill="1" applyBorder="1" applyAlignment="1">
      <alignment horizontal="left" wrapText="1"/>
    </xf>
    <xf numFmtId="14" fontId="4" fillId="0" borderId="2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14" fontId="4" fillId="0" borderId="35" xfId="0" applyNumberFormat="1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14" fontId="57" fillId="0" borderId="35" xfId="0" applyNumberFormat="1" applyFont="1" applyFill="1" applyBorder="1" applyAlignment="1">
      <alignment wrapText="1"/>
    </xf>
    <xf numFmtId="4" fontId="13" fillId="0" borderId="35" xfId="0" applyNumberFormat="1" applyFont="1" applyFill="1" applyBorder="1" applyAlignment="1">
      <alignment/>
    </xf>
    <xf numFmtId="4" fontId="13" fillId="0" borderId="3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wrapText="1"/>
    </xf>
    <xf numFmtId="14" fontId="4" fillId="0" borderId="35" xfId="0" applyNumberFormat="1" applyFont="1" applyFill="1" applyBorder="1" applyAlignment="1">
      <alignment horizontal="left" wrapText="1"/>
    </xf>
    <xf numFmtId="14" fontId="4" fillId="0" borderId="35" xfId="0" applyNumberFormat="1" applyFont="1" applyFill="1" applyBorder="1" applyAlignment="1">
      <alignment wrapText="1"/>
    </xf>
    <xf numFmtId="14" fontId="4" fillId="38" borderId="18" xfId="0" applyNumberFormat="1" applyFont="1" applyFill="1" applyBorder="1" applyAlignment="1">
      <alignment horizontal="left" wrapText="1"/>
    </xf>
    <xf numFmtId="14" fontId="2" fillId="38" borderId="18" xfId="0" applyNumberFormat="1" applyFont="1" applyFill="1" applyBorder="1" applyAlignment="1">
      <alignment horizontal="left" wrapText="1"/>
    </xf>
    <xf numFmtId="14" fontId="2" fillId="0" borderId="35" xfId="0" applyNumberFormat="1" applyFont="1" applyFill="1" applyBorder="1" applyAlignment="1" applyProtection="1">
      <alignment wrapText="1"/>
      <protection locked="0"/>
    </xf>
    <xf numFmtId="0" fontId="2" fillId="0" borderId="35" xfId="0" applyFont="1" applyFill="1" applyBorder="1" applyAlignment="1">
      <alignment horizontal="justify" vertical="center" wrapText="1"/>
    </xf>
    <xf numFmtId="2" fontId="5" fillId="0" borderId="35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39" borderId="35" xfId="0" applyNumberFormat="1" applyFont="1" applyFill="1" applyBorder="1" applyAlignment="1">
      <alignment horizontal="center"/>
    </xf>
    <xf numFmtId="0" fontId="5" fillId="37" borderId="0" xfId="0" applyFont="1" applyFill="1" applyAlignment="1">
      <alignment horizontal="center" vertical="center"/>
    </xf>
    <xf numFmtId="14" fontId="2" fillId="38" borderId="35" xfId="0" applyNumberFormat="1" applyFont="1" applyFill="1" applyBorder="1" applyAlignment="1">
      <alignment horizontal="left" vertical="top" wrapText="1"/>
    </xf>
    <xf numFmtId="0" fontId="2" fillId="38" borderId="25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 applyProtection="1">
      <alignment wrapText="1"/>
      <protection locked="0"/>
    </xf>
    <xf numFmtId="4" fontId="5" fillId="38" borderId="35" xfId="0" applyNumberFormat="1" applyFont="1" applyFill="1" applyBorder="1" applyAlignment="1" applyProtection="1">
      <alignment/>
      <protection locked="0"/>
    </xf>
    <xf numFmtId="4" fontId="5" fillId="38" borderId="35" xfId="0" applyNumberFormat="1" applyFont="1" applyFill="1" applyBorder="1" applyAlignment="1">
      <alignment horizontal="center" vertical="top" wrapText="1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14" fontId="2" fillId="38" borderId="35" xfId="0" applyNumberFormat="1" applyFont="1" applyFill="1" applyBorder="1" applyAlignment="1">
      <alignment horizontal="left" wrapText="1"/>
    </xf>
    <xf numFmtId="4" fontId="5" fillId="38" borderId="35" xfId="0" applyNumberFormat="1" applyFont="1" applyFill="1" applyBorder="1" applyAlignment="1">
      <alignment horizontal="center" wrapText="1"/>
    </xf>
    <xf numFmtId="0" fontId="2" fillId="38" borderId="37" xfId="0" applyFont="1" applyFill="1" applyBorder="1" applyAlignment="1" applyProtection="1">
      <alignment horizontal="center" vertical="center" wrapText="1"/>
      <protection locked="0"/>
    </xf>
    <xf numFmtId="0" fontId="2" fillId="38" borderId="38" xfId="0" applyFont="1" applyFill="1" applyBorder="1" applyAlignment="1" applyProtection="1">
      <alignment horizontal="center" vertical="center" wrapText="1"/>
      <protection locked="0"/>
    </xf>
    <xf numFmtId="14" fontId="2" fillId="38" borderId="37" xfId="0" applyNumberFormat="1" applyFont="1" applyFill="1" applyBorder="1" applyAlignment="1">
      <alignment horizontal="left" wrapText="1"/>
    </xf>
    <xf numFmtId="0" fontId="2" fillId="38" borderId="38" xfId="0" applyFont="1" applyFill="1" applyBorder="1" applyAlignment="1" applyProtection="1">
      <alignment wrapText="1"/>
      <protection locked="0"/>
    </xf>
    <xf numFmtId="4" fontId="5" fillId="0" borderId="35" xfId="0" applyNumberFormat="1" applyFont="1" applyBorder="1" applyAlignment="1">
      <alignment/>
    </xf>
    <xf numFmtId="14" fontId="2" fillId="38" borderId="35" xfId="0" applyNumberFormat="1" applyFont="1" applyFill="1" applyBorder="1" applyAlignment="1">
      <alignment horizontal="left" vertical="center" wrapText="1"/>
    </xf>
    <xf numFmtId="14" fontId="2" fillId="0" borderId="37" xfId="0" applyNumberFormat="1" applyFont="1" applyFill="1" applyBorder="1" applyAlignment="1" applyProtection="1">
      <alignment wrapText="1"/>
      <protection locked="0"/>
    </xf>
    <xf numFmtId="4" fontId="5" fillId="38" borderId="35" xfId="0" applyNumberFormat="1" applyFont="1" applyFill="1" applyBorder="1" applyAlignment="1">
      <alignment/>
    </xf>
    <xf numFmtId="14" fontId="2" fillId="38" borderId="35" xfId="0" applyNumberFormat="1" applyFont="1" applyFill="1" applyBorder="1" applyAlignment="1" applyProtection="1">
      <alignment wrapText="1"/>
      <protection locked="0"/>
    </xf>
    <xf numFmtId="4" fontId="5" fillId="0" borderId="25" xfId="0" applyNumberFormat="1" applyFont="1" applyFill="1" applyBorder="1" applyAlignment="1">
      <alignment horizontal="center" vertical="justify" wrapText="1"/>
    </xf>
    <xf numFmtId="0" fontId="2" fillId="0" borderId="35" xfId="0" applyFont="1" applyFill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14" fontId="2" fillId="38" borderId="18" xfId="0" applyNumberFormat="1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39" borderId="0" xfId="0" applyFont="1" applyFill="1" applyAlignment="1">
      <alignment/>
    </xf>
    <xf numFmtId="14" fontId="2" fillId="39" borderId="0" xfId="0" applyNumberFormat="1" applyFont="1" applyFill="1" applyAlignment="1">
      <alignment/>
    </xf>
    <xf numFmtId="170" fontId="2" fillId="0" borderId="20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wrapText="1"/>
    </xf>
    <xf numFmtId="17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170" fontId="2" fillId="0" borderId="37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justify" vertical="top"/>
    </xf>
    <xf numFmtId="4" fontId="5" fillId="0" borderId="2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top" wrapText="1"/>
    </xf>
    <xf numFmtId="4" fontId="5" fillId="37" borderId="0" xfId="0" applyNumberFormat="1" applyFont="1" applyFill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/>
    </xf>
    <xf numFmtId="0" fontId="2" fillId="0" borderId="35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top" wrapText="1"/>
    </xf>
    <xf numFmtId="14" fontId="2" fillId="0" borderId="39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14" fontId="2" fillId="0" borderId="35" xfId="0" applyNumberFormat="1" applyFont="1" applyFill="1" applyBorder="1" applyAlignment="1">
      <alignment horizontal="center" wrapText="1"/>
    </xf>
    <xf numFmtId="4" fontId="5" fillId="0" borderId="35" xfId="0" applyNumberFormat="1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/>
    </xf>
    <xf numFmtId="4" fontId="5" fillId="39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14" fontId="2" fillId="0" borderId="35" xfId="0" applyNumberFormat="1" applyFont="1" applyFill="1" applyBorder="1" applyAlignment="1">
      <alignment vertical="center"/>
    </xf>
    <xf numFmtId="0" fontId="2" fillId="0" borderId="35" xfId="0" applyFont="1" applyBorder="1" applyAlignment="1">
      <alignment/>
    </xf>
    <xf numFmtId="14" fontId="2" fillId="38" borderId="39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35" xfId="0" applyFont="1" applyFill="1" applyBorder="1" applyAlignment="1">
      <alignment horizontal="justify" vertical="top" wrapText="1"/>
    </xf>
    <xf numFmtId="170" fontId="2" fillId="0" borderId="35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wrapText="1"/>
    </xf>
    <xf numFmtId="170" fontId="5" fillId="0" borderId="35" xfId="0" applyNumberFormat="1" applyFont="1" applyFill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4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14" fontId="2" fillId="0" borderId="3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center" wrapText="1"/>
    </xf>
    <xf numFmtId="4" fontId="2" fillId="0" borderId="35" xfId="0" applyNumberFormat="1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4" fontId="7" fillId="0" borderId="3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2" fillId="0" borderId="3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Alignment="1">
      <alignment horizontal="center" vertical="center"/>
    </xf>
    <xf numFmtId="0" fontId="2" fillId="0" borderId="35" xfId="0" applyFont="1" applyFill="1" applyBorder="1" applyAlignment="1">
      <alignment horizontal="justify" vertical="center"/>
    </xf>
    <xf numFmtId="4" fontId="5" fillId="0" borderId="35" xfId="0" applyNumberFormat="1" applyFont="1" applyFill="1" applyBorder="1" applyAlignment="1">
      <alignment horizontal="justify" vertical="center" wrapText="1"/>
    </xf>
    <xf numFmtId="14" fontId="2" fillId="0" borderId="35" xfId="0" applyNumberFormat="1" applyFont="1" applyFill="1" applyBorder="1" applyAlignment="1">
      <alignment horizontal="justify" vertical="center" wrapText="1"/>
    </xf>
    <xf numFmtId="170" fontId="5" fillId="0" borderId="35" xfId="0" applyNumberFormat="1" applyFont="1" applyFill="1" applyBorder="1" applyAlignment="1">
      <alignment horizontal="justify" vertical="center" wrapText="1"/>
    </xf>
    <xf numFmtId="14" fontId="2" fillId="0" borderId="38" xfId="0" applyNumberFormat="1" applyFont="1" applyFill="1" applyBorder="1" applyAlignment="1">
      <alignment horizontal="justify" vertical="center" wrapText="1"/>
    </xf>
    <xf numFmtId="2" fontId="5" fillId="0" borderId="18" xfId="0" applyNumberFormat="1" applyFont="1" applyFill="1" applyBorder="1" applyAlignment="1">
      <alignment horizontal="justify" vertical="center" wrapText="1"/>
    </xf>
    <xf numFmtId="14" fontId="2" fillId="0" borderId="18" xfId="0" applyNumberFormat="1" applyFont="1" applyFill="1" applyBorder="1" applyAlignment="1">
      <alignment horizontal="justify" vertical="center" wrapText="1"/>
    </xf>
    <xf numFmtId="14" fontId="2" fillId="0" borderId="20" xfId="0" applyNumberFormat="1" applyFont="1" applyFill="1" applyBorder="1" applyAlignment="1">
      <alignment horizontal="justify" vertical="center" wrapText="1"/>
    </xf>
    <xf numFmtId="14" fontId="2" fillId="0" borderId="41" xfId="0" applyNumberFormat="1" applyFont="1" applyFill="1" applyBorder="1" applyAlignment="1">
      <alignment horizontal="center" vertical="center" wrapText="1"/>
    </xf>
    <xf numFmtId="4" fontId="12" fillId="39" borderId="38" xfId="0" applyNumberFormat="1" applyFont="1" applyFill="1" applyBorder="1" applyAlignment="1">
      <alignment horizontal="center" vertical="center"/>
    </xf>
    <xf numFmtId="4" fontId="2" fillId="37" borderId="0" xfId="0" applyNumberFormat="1" applyFont="1" applyFill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0" fontId="12" fillId="39" borderId="38" xfId="0" applyNumberFormat="1" applyFont="1" applyFill="1" applyBorder="1" applyAlignment="1">
      <alignment horizontal="center" vertical="center"/>
    </xf>
    <xf numFmtId="4" fontId="12" fillId="39" borderId="0" xfId="0" applyNumberFormat="1" applyFont="1" applyFill="1" applyAlignment="1">
      <alignment horizontal="center" vertical="center"/>
    </xf>
    <xf numFmtId="0" fontId="2" fillId="40" borderId="35" xfId="0" applyFont="1" applyFill="1" applyBorder="1" applyAlignment="1">
      <alignment horizontal="justify" vertical="center" wrapText="1"/>
    </xf>
    <xf numFmtId="14" fontId="2" fillId="40" borderId="35" xfId="0" applyNumberFormat="1" applyFont="1" applyFill="1" applyBorder="1" applyAlignment="1">
      <alignment horizontal="justify" vertical="center" wrapText="1"/>
    </xf>
    <xf numFmtId="170" fontId="5" fillId="40" borderId="35" xfId="0" applyNumberFormat="1" applyFont="1" applyFill="1" applyBorder="1" applyAlignment="1">
      <alignment horizontal="justify" vertical="center" wrapText="1"/>
    </xf>
    <xf numFmtId="170" fontId="2" fillId="40" borderId="35" xfId="0" applyNumberFormat="1" applyFont="1" applyFill="1" applyBorder="1" applyAlignment="1">
      <alignment horizontal="justify" vertical="center" wrapText="1"/>
    </xf>
    <xf numFmtId="4" fontId="5" fillId="40" borderId="35" xfId="0" applyNumberFormat="1" applyFont="1" applyFill="1" applyBorder="1" applyAlignment="1">
      <alignment horizontal="justify" vertical="center" wrapText="1"/>
    </xf>
    <xf numFmtId="0" fontId="2" fillId="4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6" fillId="0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justify" vertical="center"/>
    </xf>
    <xf numFmtId="0" fontId="16" fillId="0" borderId="35" xfId="0" applyFont="1" applyFill="1" applyBorder="1" applyAlignment="1">
      <alignment horizontal="left" vertical="center" wrapText="1"/>
    </xf>
    <xf numFmtId="170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>
      <alignment horizontal="justify" vertical="center"/>
    </xf>
    <xf numFmtId="49" fontId="16" fillId="0" borderId="35" xfId="0" applyNumberFormat="1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/>
    </xf>
    <xf numFmtId="0" fontId="16" fillId="0" borderId="38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7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/>
    </xf>
    <xf numFmtId="0" fontId="59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" fontId="59" fillId="0" borderId="35" xfId="0" applyNumberFormat="1" applyFont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/>
    </xf>
    <xf numFmtId="4" fontId="16" fillId="0" borderId="35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justify" vertical="center" wrapText="1"/>
    </xf>
    <xf numFmtId="49" fontId="60" fillId="0" borderId="35" xfId="0" applyNumberFormat="1" applyFont="1" applyBorder="1" applyAlignment="1">
      <alignment horizontal="justify" vertical="center" wrapText="1"/>
    </xf>
    <xf numFmtId="0" fontId="16" fillId="0" borderId="35" xfId="0" applyFont="1" applyFill="1" applyBorder="1" applyAlignment="1">
      <alignment horizontal="justify" vertical="center" wrapText="1"/>
    </xf>
    <xf numFmtId="0" fontId="16" fillId="0" borderId="35" xfId="0" applyFont="1" applyBorder="1" applyAlignment="1">
      <alignment horizontal="center" wrapText="1"/>
    </xf>
    <xf numFmtId="0" fontId="16" fillId="0" borderId="41" xfId="0" applyFont="1" applyFill="1" applyBorder="1" applyAlignment="1">
      <alignment horizontal="left" vertical="center" wrapText="1"/>
    </xf>
    <xf numFmtId="14" fontId="16" fillId="0" borderId="38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14" fontId="16" fillId="0" borderId="35" xfId="0" applyNumberFormat="1" applyFont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/>
    </xf>
    <xf numFmtId="49" fontId="61" fillId="0" borderId="35" xfId="0" applyNumberFormat="1" applyFont="1" applyBorder="1" applyAlignment="1">
      <alignment horizontal="justify" vertical="center" wrapText="1"/>
    </xf>
    <xf numFmtId="49" fontId="62" fillId="0" borderId="35" xfId="0" applyNumberFormat="1" applyFont="1" applyBorder="1" applyAlignment="1">
      <alignment horizontal="justify" vertical="center" wrapText="1"/>
    </xf>
    <xf numFmtId="0" fontId="16" fillId="0" borderId="38" xfId="0" applyFont="1" applyBorder="1" applyAlignment="1">
      <alignment horizontal="justify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justify" vertical="center" wrapText="1"/>
    </xf>
    <xf numFmtId="0" fontId="16" fillId="0" borderId="38" xfId="0" applyFont="1" applyFill="1" applyBorder="1" applyAlignment="1">
      <alignment horizontal="center" wrapText="1"/>
    </xf>
    <xf numFmtId="14" fontId="16" fillId="0" borderId="35" xfId="0" applyNumberFormat="1" applyFont="1" applyFill="1" applyBorder="1" applyAlignment="1">
      <alignment horizontal="justify" vertical="center" wrapText="1"/>
    </xf>
    <xf numFmtId="49" fontId="16" fillId="0" borderId="35" xfId="0" applyNumberFormat="1" applyFont="1" applyFill="1" applyBorder="1" applyAlignment="1">
      <alignment horizontal="justify" vertical="center"/>
    </xf>
    <xf numFmtId="0" fontId="12" fillId="0" borderId="35" xfId="0" applyFont="1" applyFill="1" applyBorder="1" applyAlignment="1">
      <alignment/>
    </xf>
    <xf numFmtId="0" fontId="12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2" fillId="37" borderId="35" xfId="0" applyFont="1" applyFill="1" applyBorder="1" applyAlignment="1">
      <alignment horizontal="justify" vertical="center" wrapText="1"/>
    </xf>
    <xf numFmtId="4" fontId="5" fillId="37" borderId="35" xfId="0" applyNumberFormat="1" applyFont="1" applyFill="1" applyBorder="1" applyAlignment="1">
      <alignment horizontal="center" vertical="center"/>
    </xf>
    <xf numFmtId="14" fontId="2" fillId="37" borderId="35" xfId="0" applyNumberFormat="1" applyFont="1" applyFill="1" applyBorder="1" applyAlignment="1">
      <alignment horizontal="justify" vertical="center" wrapText="1"/>
    </xf>
    <xf numFmtId="170" fontId="5" fillId="37" borderId="35" xfId="0" applyNumberFormat="1" applyFont="1" applyFill="1" applyBorder="1" applyAlignment="1">
      <alignment horizontal="justify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4" fontId="2" fillId="38" borderId="37" xfId="0" applyNumberFormat="1" applyFont="1" applyFill="1" applyBorder="1" applyAlignment="1">
      <alignment vertical="center" wrapText="1"/>
    </xf>
    <xf numFmtId="14" fontId="2" fillId="38" borderId="43" xfId="0" applyNumberFormat="1" applyFont="1" applyFill="1" applyBorder="1" applyAlignment="1">
      <alignment vertical="center" wrapText="1"/>
    </xf>
    <xf numFmtId="14" fontId="2" fillId="38" borderId="38" xfId="0" applyNumberFormat="1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43" xfId="0" applyNumberFormat="1" applyFont="1" applyFill="1" applyBorder="1" applyAlignment="1">
      <alignment horizontal="center" vertical="center"/>
    </xf>
    <xf numFmtId="14" fontId="2" fillId="0" borderId="3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4" fontId="2" fillId="0" borderId="46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4" fontId="2" fillId="0" borderId="35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vertical="center" wrapText="1"/>
    </xf>
    <xf numFmtId="14" fontId="2" fillId="0" borderId="48" xfId="0" applyNumberFormat="1" applyFont="1" applyFill="1" applyBorder="1" applyAlignment="1">
      <alignment vertical="center" wrapText="1"/>
    </xf>
    <xf numFmtId="14" fontId="2" fillId="0" borderId="40" xfId="0" applyNumberFormat="1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4" fontId="2" fillId="0" borderId="53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/>
    </xf>
    <xf numFmtId="0" fontId="2" fillId="38" borderId="43" xfId="0" applyFont="1" applyFill="1" applyBorder="1" applyAlignment="1">
      <alignment/>
    </xf>
    <xf numFmtId="0" fontId="2" fillId="38" borderId="38" xfId="0" applyFont="1" applyFill="1" applyBorder="1" applyAlignment="1">
      <alignment/>
    </xf>
    <xf numFmtId="0" fontId="2" fillId="0" borderId="52" xfId="0" applyFont="1" applyFill="1" applyBorder="1" applyAlignment="1">
      <alignment horizontal="center" vertical="top" wrapText="1"/>
    </xf>
    <xf numFmtId="0" fontId="2" fillId="38" borderId="3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center"/>
    </xf>
    <xf numFmtId="14" fontId="2" fillId="38" borderId="37" xfId="0" applyNumberFormat="1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14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4" fontId="2" fillId="38" borderId="64" xfId="0" applyNumberFormat="1" applyFont="1" applyFill="1" applyBorder="1" applyAlignment="1">
      <alignment wrapText="1"/>
    </xf>
    <xf numFmtId="14" fontId="2" fillId="38" borderId="63" xfId="0" applyNumberFormat="1" applyFont="1" applyFill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top" wrapText="1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14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14" fontId="2" fillId="38" borderId="41" xfId="0" applyNumberFormat="1" applyFont="1" applyFill="1" applyBorder="1" applyAlignment="1">
      <alignment wrapText="1"/>
    </xf>
    <xf numFmtId="1" fontId="2" fillId="0" borderId="37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4" fontId="2" fillId="0" borderId="53" xfId="0" applyNumberFormat="1" applyFont="1" applyFill="1" applyBorder="1" applyAlignment="1">
      <alignment horizontal="center" vertical="center" wrapText="1"/>
    </xf>
    <xf numFmtId="14" fontId="2" fillId="0" borderId="51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4" fontId="2" fillId="0" borderId="47" xfId="0" applyNumberFormat="1" applyFont="1" applyFill="1" applyBorder="1" applyAlignment="1">
      <alignment horizontal="center" vertical="center" wrapText="1"/>
    </xf>
    <xf numFmtId="14" fontId="2" fillId="0" borderId="47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14" fontId="2" fillId="0" borderId="50" xfId="0" applyNumberFormat="1" applyFont="1" applyFill="1" applyBorder="1" applyAlignment="1">
      <alignment horizontal="center" vertical="center" wrapText="1"/>
    </xf>
    <xf numFmtId="14" fontId="2" fillId="0" borderId="61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4" fontId="2" fillId="38" borderId="31" xfId="0" applyNumberFormat="1" applyFont="1" applyFill="1" applyBorder="1" applyAlignment="1">
      <alignment wrapText="1"/>
    </xf>
    <xf numFmtId="14" fontId="2" fillId="38" borderId="48" xfId="0" applyNumberFormat="1" applyFont="1" applyFill="1" applyBorder="1" applyAlignment="1">
      <alignment wrapText="1"/>
    </xf>
    <xf numFmtId="14" fontId="2" fillId="38" borderId="40" xfId="0" applyNumberFormat="1" applyFont="1" applyFill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14" fontId="0" fillId="0" borderId="35" xfId="0" applyNumberFormat="1" applyBorder="1" applyAlignment="1">
      <alignment horizontal="center" vertical="top" wrapText="1"/>
    </xf>
    <xf numFmtId="17" fontId="0" fillId="0" borderId="35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1" fontId="2" fillId="0" borderId="30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41" borderId="30" xfId="0" applyNumberFormat="1" applyFont="1" applyFill="1" applyBorder="1" applyAlignment="1">
      <alignment horizontal="center" vertical="top"/>
    </xf>
    <xf numFmtId="1" fontId="2" fillId="0" borderId="3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justify" vertical="top"/>
    </xf>
    <xf numFmtId="14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/>
    </xf>
    <xf numFmtId="1" fontId="2" fillId="0" borderId="47" xfId="0" applyNumberFormat="1" applyFont="1" applyFill="1" applyBorder="1" applyAlignment="1">
      <alignment horizontal="center" vertical="top"/>
    </xf>
    <xf numFmtId="1" fontId="2" fillId="0" borderId="25" xfId="0" applyNumberFormat="1" applyFont="1" applyFill="1" applyBorder="1" applyAlignment="1">
      <alignment horizontal="center" vertical="top"/>
    </xf>
    <xf numFmtId="14" fontId="2" fillId="0" borderId="20" xfId="0" applyNumberFormat="1" applyFont="1" applyFill="1" applyBorder="1" applyAlignment="1">
      <alignment horizontal="center" vertical="top"/>
    </xf>
    <xf numFmtId="14" fontId="2" fillId="0" borderId="47" xfId="0" applyNumberFormat="1" applyFont="1" applyFill="1" applyBorder="1" applyAlignment="1">
      <alignment horizontal="center" vertical="top"/>
    </xf>
    <xf numFmtId="14" fontId="2" fillId="0" borderId="25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 wrapText="1"/>
    </xf>
    <xf numFmtId="1" fontId="2" fillId="0" borderId="47" xfId="0" applyNumberFormat="1" applyFont="1" applyFill="1" applyBorder="1" applyAlignment="1">
      <alignment horizontal="center" vertical="top" wrapText="1"/>
    </xf>
    <xf numFmtId="1" fontId="2" fillId="0" borderId="25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4" fontId="2" fillId="38" borderId="37" xfId="0" applyNumberFormat="1" applyFont="1" applyFill="1" applyBorder="1" applyAlignment="1" applyProtection="1">
      <alignment horizontal="center" vertical="top" wrapText="1"/>
      <protection locked="0"/>
    </xf>
    <xf numFmtId="14" fontId="2" fillId="38" borderId="43" xfId="0" applyNumberFormat="1" applyFont="1" applyFill="1" applyBorder="1" applyAlignment="1" applyProtection="1">
      <alignment horizontal="center" vertical="top"/>
      <protection locked="0"/>
    </xf>
    <xf numFmtId="1" fontId="2" fillId="38" borderId="37" xfId="0" applyNumberFormat="1" applyFont="1" applyFill="1" applyBorder="1" applyAlignment="1" applyProtection="1">
      <alignment horizontal="center" vertical="top"/>
      <protection locked="0"/>
    </xf>
    <xf numFmtId="1" fontId="2" fillId="38" borderId="43" xfId="0" applyNumberFormat="1" applyFont="1" applyFill="1" applyBorder="1" applyAlignment="1" applyProtection="1">
      <alignment horizontal="center" vertical="top"/>
      <protection locked="0"/>
    </xf>
    <xf numFmtId="1" fontId="2" fillId="38" borderId="38" xfId="0" applyNumberFormat="1" applyFont="1" applyFill="1" applyBorder="1" applyAlignment="1" applyProtection="1">
      <alignment horizontal="center" vertical="top"/>
      <protection locked="0"/>
    </xf>
    <xf numFmtId="14" fontId="2" fillId="38" borderId="38" xfId="0" applyNumberFormat="1" applyFont="1" applyFill="1" applyBorder="1" applyAlignment="1" applyProtection="1">
      <alignment horizontal="center" vertical="top"/>
      <protection locked="0"/>
    </xf>
    <xf numFmtId="0" fontId="2" fillId="38" borderId="37" xfId="0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 applyProtection="1">
      <alignment horizontal="center" vertical="top"/>
      <protection locked="0"/>
    </xf>
    <xf numFmtId="1" fontId="2" fillId="0" borderId="43" xfId="0" applyNumberFormat="1" applyFont="1" applyFill="1" applyBorder="1" applyAlignment="1" applyProtection="1">
      <alignment horizontal="center" vertical="top"/>
      <protection locked="0"/>
    </xf>
    <xf numFmtId="1" fontId="2" fillId="0" borderId="38" xfId="0" applyNumberFormat="1" applyFont="1" applyFill="1" applyBorder="1" applyAlignment="1" applyProtection="1">
      <alignment horizontal="center" vertical="top"/>
      <protection locked="0"/>
    </xf>
    <xf numFmtId="0" fontId="2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" fillId="0" borderId="43" xfId="0" applyNumberFormat="1" applyFont="1" applyFill="1" applyBorder="1" applyAlignment="1" applyProtection="1">
      <alignment horizontal="center" vertical="top"/>
      <protection locked="0"/>
    </xf>
    <xf numFmtId="0" fontId="2" fillId="0" borderId="38" xfId="0" applyNumberFormat="1" applyFont="1" applyFill="1" applyBorder="1" applyAlignment="1" applyProtection="1">
      <alignment horizontal="center" vertical="top"/>
      <protection locked="0"/>
    </xf>
    <xf numFmtId="14" fontId="2" fillId="0" borderId="37" xfId="0" applyNumberFormat="1" applyFont="1" applyFill="1" applyBorder="1" applyAlignment="1" applyProtection="1">
      <alignment horizontal="center" vertical="top" wrapText="1"/>
      <protection locked="0"/>
    </xf>
    <xf numFmtId="14" fontId="2" fillId="0" borderId="43" xfId="0" applyNumberFormat="1" applyFont="1" applyFill="1" applyBorder="1" applyAlignment="1" applyProtection="1">
      <alignment horizontal="center" vertical="top"/>
      <protection locked="0"/>
    </xf>
    <xf numFmtId="14" fontId="2" fillId="0" borderId="38" xfId="0" applyNumberFormat="1" applyFont="1" applyFill="1" applyBorder="1" applyAlignment="1" applyProtection="1">
      <alignment horizontal="center" vertical="top"/>
      <protection locked="0"/>
    </xf>
    <xf numFmtId="14" fontId="5" fillId="9" borderId="32" xfId="0" applyNumberFormat="1" applyFont="1" applyFill="1" applyBorder="1" applyAlignment="1">
      <alignment horizontal="center" vertical="center" wrapText="1"/>
    </xf>
    <xf numFmtId="14" fontId="5" fillId="9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center" vertical="top"/>
      <protection locked="0"/>
    </xf>
    <xf numFmtId="14" fontId="2" fillId="0" borderId="47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>
      <alignment horizontal="center" vertical="top"/>
    </xf>
    <xf numFmtId="1" fontId="2" fillId="0" borderId="48" xfId="0" applyNumberFormat="1" applyFont="1" applyFill="1" applyBorder="1" applyAlignment="1">
      <alignment horizontal="center" vertical="top"/>
    </xf>
    <xf numFmtId="1" fontId="2" fillId="0" borderId="40" xfId="0" applyNumberFormat="1" applyFont="1" applyFill="1" applyBorder="1" applyAlignment="1">
      <alignment horizontal="center" vertical="top"/>
    </xf>
    <xf numFmtId="14" fontId="2" fillId="0" borderId="35" xfId="0" applyNumberFormat="1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top"/>
    </xf>
    <xf numFmtId="14" fontId="2" fillId="0" borderId="20" xfId="0" applyNumberFormat="1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1" fontId="2" fillId="0" borderId="35" xfId="0" applyNumberFormat="1" applyFont="1" applyFill="1" applyBorder="1" applyAlignment="1">
      <alignment horizontal="center" vertical="top"/>
    </xf>
    <xf numFmtId="0" fontId="2" fillId="38" borderId="25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2" fillId="38" borderId="43" xfId="0" applyFont="1" applyFill="1" applyBorder="1" applyAlignment="1">
      <alignment horizontal="center" vertical="top" wrapText="1"/>
    </xf>
    <xf numFmtId="0" fontId="2" fillId="38" borderId="38" xfId="0" applyFont="1" applyFill="1" applyBorder="1" applyAlignment="1">
      <alignment horizontal="center" vertical="top" wrapText="1"/>
    </xf>
    <xf numFmtId="0" fontId="2" fillId="38" borderId="20" xfId="0" applyFont="1" applyFill="1" applyBorder="1" applyAlignment="1">
      <alignment horizontal="center" vertical="top" wrapText="1"/>
    </xf>
    <xf numFmtId="1" fontId="4" fillId="0" borderId="35" xfId="0" applyNumberFormat="1" applyFont="1" applyFill="1" applyBorder="1" applyAlignment="1">
      <alignment horizontal="center" vertical="top"/>
    </xf>
    <xf numFmtId="14" fontId="4" fillId="0" borderId="35" xfId="0" applyNumberFormat="1" applyFont="1" applyFill="1" applyBorder="1" applyAlignment="1">
      <alignment horizontal="center" vertical="top" wrapText="1"/>
    </xf>
    <xf numFmtId="14" fontId="4" fillId="0" borderId="35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/>
    </xf>
    <xf numFmtId="1" fontId="4" fillId="0" borderId="20" xfId="0" applyNumberFormat="1" applyFont="1" applyFill="1" applyBorder="1" applyAlignment="1">
      <alignment horizontal="center" vertical="top"/>
    </xf>
    <xf numFmtId="14" fontId="4" fillId="0" borderId="18" xfId="0" applyNumberFormat="1" applyFont="1" applyFill="1" applyBorder="1" applyAlignment="1">
      <alignment horizontal="center" vertical="top" wrapText="1"/>
    </xf>
    <xf numFmtId="14" fontId="4" fillId="0" borderId="18" xfId="0" applyNumberFormat="1" applyFont="1" applyFill="1" applyBorder="1" applyAlignment="1">
      <alignment horizontal="center" vertical="top"/>
    </xf>
    <xf numFmtId="14" fontId="4" fillId="0" borderId="20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4" fontId="2" fillId="38" borderId="37" xfId="0" applyNumberFormat="1" applyFont="1" applyFill="1" applyBorder="1" applyAlignment="1">
      <alignment horizontal="center" vertical="center" wrapText="1"/>
    </xf>
    <xf numFmtId="14" fontId="2" fillId="38" borderId="43" xfId="0" applyNumberFormat="1" applyFont="1" applyFill="1" applyBorder="1" applyAlignment="1">
      <alignment horizontal="center" vertical="center" wrapText="1"/>
    </xf>
    <xf numFmtId="14" fontId="2" fillId="38" borderId="38" xfId="0" applyNumberFormat="1" applyFont="1" applyFill="1" applyBorder="1" applyAlignment="1">
      <alignment horizontal="center" vertical="center" wrapText="1"/>
    </xf>
    <xf numFmtId="14" fontId="2" fillId="0" borderId="43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14" fontId="2" fillId="0" borderId="68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61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justify"/>
    </xf>
    <xf numFmtId="0" fontId="2" fillId="0" borderId="45" xfId="0" applyFont="1" applyFill="1" applyBorder="1" applyAlignment="1">
      <alignment horizontal="justify"/>
    </xf>
    <xf numFmtId="0" fontId="2" fillId="0" borderId="57" xfId="0" applyFont="1" applyFill="1" applyBorder="1" applyAlignment="1">
      <alignment horizontal="justify"/>
    </xf>
    <xf numFmtId="0" fontId="2" fillId="0" borderId="3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14" fontId="2" fillId="0" borderId="46" xfId="0" applyNumberFormat="1" applyFont="1" applyFill="1" applyBorder="1" applyAlignment="1">
      <alignment horizontal="center" vertical="center" wrapText="1"/>
    </xf>
    <xf numFmtId="14" fontId="2" fillId="0" borderId="73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14" fontId="2" fillId="0" borderId="48" xfId="0" applyNumberFormat="1" applyFont="1" applyFill="1" applyBorder="1" applyAlignment="1">
      <alignment horizontal="center" vertical="center" wrapText="1"/>
    </xf>
    <xf numFmtId="14" fontId="2" fillId="0" borderId="40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justify" vertical="center"/>
    </xf>
    <xf numFmtId="0" fontId="2" fillId="0" borderId="43" xfId="0" applyFont="1" applyFill="1" applyBorder="1" applyAlignment="1">
      <alignment horizontal="justify" vertical="center"/>
    </xf>
    <xf numFmtId="0" fontId="2" fillId="0" borderId="38" xfId="0" applyFont="1" applyFill="1" applyBorder="1" applyAlignment="1">
      <alignment horizontal="justify" vertical="center"/>
    </xf>
    <xf numFmtId="14" fontId="5" fillId="0" borderId="64" xfId="0" applyNumberFormat="1" applyFont="1" applyFill="1" applyBorder="1" applyAlignment="1">
      <alignment horizontal="center" vertical="center" wrapText="1"/>
    </xf>
    <xf numFmtId="14" fontId="5" fillId="0" borderId="63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14" fontId="5" fillId="0" borderId="64" xfId="0" applyNumberFormat="1" applyFont="1" applyFill="1" applyBorder="1" applyAlignment="1">
      <alignment wrapText="1"/>
    </xf>
    <xf numFmtId="14" fontId="5" fillId="0" borderId="63" xfId="0" applyNumberFormat="1" applyFont="1" applyFill="1" applyBorder="1" applyAlignment="1">
      <alignment/>
    </xf>
    <xf numFmtId="14" fontId="5" fillId="0" borderId="41" xfId="0" applyNumberFormat="1" applyFont="1" applyFill="1" applyBorder="1" applyAlignment="1">
      <alignment/>
    </xf>
    <xf numFmtId="14" fontId="5" fillId="37" borderId="38" xfId="0" applyNumberFormat="1" applyFont="1" applyFill="1" applyBorder="1" applyAlignment="1">
      <alignment horizontal="center" vertical="center"/>
    </xf>
    <xf numFmtId="14" fontId="5" fillId="37" borderId="35" xfId="0" applyNumberFormat="1" applyFont="1" applyFill="1" applyBorder="1" applyAlignment="1">
      <alignment horizontal="center" vertical="center"/>
    </xf>
    <xf numFmtId="14" fontId="5" fillId="37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14" fontId="5" fillId="37" borderId="37" xfId="0" applyNumberFormat="1" applyFont="1" applyFill="1" applyBorder="1" applyAlignment="1">
      <alignment horizontal="center" vertical="center" wrapText="1"/>
    </xf>
    <xf numFmtId="14" fontId="5" fillId="37" borderId="43" xfId="0" applyNumberFormat="1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14" fontId="2" fillId="37" borderId="53" xfId="0" applyNumberFormat="1" applyFont="1" applyFill="1" applyBorder="1" applyAlignment="1">
      <alignment horizontal="center" vertical="center"/>
    </xf>
    <xf numFmtId="14" fontId="2" fillId="37" borderId="51" xfId="0" applyNumberFormat="1" applyFont="1" applyFill="1" applyBorder="1" applyAlignment="1">
      <alignment horizontal="center" vertical="center"/>
    </xf>
    <xf numFmtId="14" fontId="2" fillId="37" borderId="61" xfId="0" applyNumberFormat="1" applyFont="1" applyFill="1" applyBorder="1" applyAlignment="1">
      <alignment horizontal="center" vertical="center"/>
    </xf>
    <xf numFmtId="4" fontId="5" fillId="37" borderId="37" xfId="0" applyNumberFormat="1" applyFont="1" applyFill="1" applyBorder="1" applyAlignment="1">
      <alignment horizontal="center" vertical="center"/>
    </xf>
    <xf numFmtId="4" fontId="5" fillId="37" borderId="43" xfId="0" applyNumberFormat="1" applyFont="1" applyFill="1" applyBorder="1" applyAlignment="1">
      <alignment horizontal="center" vertical="center"/>
    </xf>
    <xf numFmtId="4" fontId="5" fillId="37" borderId="38" xfId="0" applyNumberFormat="1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14" fontId="5" fillId="37" borderId="35" xfId="0" applyNumberFormat="1" applyFont="1" applyFill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43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14" fontId="2" fillId="37" borderId="35" xfId="0" applyNumberFormat="1" applyFont="1" applyFill="1" applyBorder="1" applyAlignment="1">
      <alignment horizontal="center" vertical="center" wrapText="1"/>
    </xf>
    <xf numFmtId="4" fontId="5" fillId="37" borderId="35" xfId="0" applyNumberFormat="1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/>
    </xf>
    <xf numFmtId="0" fontId="2" fillId="40" borderId="43" xfId="0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/>
    </xf>
    <xf numFmtId="14" fontId="2" fillId="40" borderId="37" xfId="0" applyNumberFormat="1" applyFont="1" applyFill="1" applyBorder="1" applyAlignment="1">
      <alignment horizontal="center" vertical="center" wrapText="1"/>
    </xf>
    <xf numFmtId="14" fontId="2" fillId="40" borderId="43" xfId="0" applyNumberFormat="1" applyFont="1" applyFill="1" applyBorder="1" applyAlignment="1">
      <alignment horizontal="center" vertical="center"/>
    </xf>
    <xf numFmtId="14" fontId="2" fillId="40" borderId="38" xfId="0" applyNumberFormat="1" applyFont="1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 wrapText="1"/>
    </xf>
    <xf numFmtId="0" fontId="2" fillId="40" borderId="70" xfId="0" applyFont="1" applyFill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2" fillId="40" borderId="71" xfId="0" applyFont="1" applyFill="1" applyBorder="1" applyAlignment="1">
      <alignment horizontal="center" vertical="center" wrapText="1"/>
    </xf>
    <xf numFmtId="14" fontId="2" fillId="40" borderId="43" xfId="0" applyNumberFormat="1" applyFont="1" applyFill="1" applyBorder="1" applyAlignment="1">
      <alignment horizontal="center" vertical="center" wrapText="1"/>
    </xf>
    <xf numFmtId="14" fontId="2" fillId="40" borderId="38" xfId="0" applyNumberFormat="1" applyFont="1" applyFill="1" applyBorder="1" applyAlignment="1">
      <alignment horizontal="center" vertical="center" wrapText="1"/>
    </xf>
    <xf numFmtId="4" fontId="5" fillId="40" borderId="37" xfId="0" applyNumberFormat="1" applyFont="1" applyFill="1" applyBorder="1" applyAlignment="1">
      <alignment horizontal="center" vertical="center"/>
    </xf>
    <xf numFmtId="4" fontId="5" fillId="40" borderId="43" xfId="0" applyNumberFormat="1" applyFont="1" applyFill="1" applyBorder="1" applyAlignment="1">
      <alignment horizontal="center" vertical="center"/>
    </xf>
    <xf numFmtId="4" fontId="5" fillId="40" borderId="38" xfId="0" applyNumberFormat="1" applyFont="1" applyFill="1" applyBorder="1" applyAlignment="1">
      <alignment horizontal="center" vertical="center"/>
    </xf>
    <xf numFmtId="0" fontId="5" fillId="40" borderId="37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14" fontId="2" fillId="40" borderId="53" xfId="0" applyNumberFormat="1" applyFont="1" applyFill="1" applyBorder="1" applyAlignment="1">
      <alignment horizontal="center" vertical="center"/>
    </xf>
    <xf numFmtId="14" fontId="2" fillId="40" borderId="51" xfId="0" applyNumberFormat="1" applyFont="1" applyFill="1" applyBorder="1" applyAlignment="1">
      <alignment horizontal="center" vertical="center"/>
    </xf>
    <xf numFmtId="14" fontId="2" fillId="40" borderId="61" xfId="0" applyNumberFormat="1" applyFont="1" applyFill="1" applyBorder="1" applyAlignment="1">
      <alignment horizontal="center" vertical="center"/>
    </xf>
    <xf numFmtId="0" fontId="5" fillId="40" borderId="37" xfId="0" applyFont="1" applyFill="1" applyBorder="1" applyAlignment="1">
      <alignment horizontal="center" vertical="center" wrapText="1"/>
    </xf>
    <xf numFmtId="0" fontId="2" fillId="40" borderId="55" xfId="0" applyFont="1" applyFill="1" applyBorder="1" applyAlignment="1">
      <alignment horizontal="center" vertical="center" wrapText="1"/>
    </xf>
    <xf numFmtId="14" fontId="2" fillId="40" borderId="37" xfId="0" applyNumberFormat="1" applyFont="1" applyFill="1" applyBorder="1" applyAlignment="1">
      <alignment horizontal="center" vertical="center"/>
    </xf>
    <xf numFmtId="0" fontId="2" fillId="40" borderId="69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47;&#1040;&#1050;&#1059;&#1055;&#1050;&#1048;\&#1046;&#1091;&#1088;&#1085;&#1072;&#1083;%20&#1091;&#1095;&#1077;&#1090;&#1072;%20&#1088;&#1072;&#1079;&#1084;&#1077;&#1097;&#1077;&#1085;&#1080;&#1103;%20&#1079;&#1072;&#1082;&#1072;&#107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на 2015 (2)"/>
      <sheetName val="Котировки-сайт"/>
      <sheetName val="Аукционы - сайт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8">
        <row r="3">
          <cell r="O3">
            <v>498996.48</v>
          </cell>
        </row>
        <row r="4">
          <cell r="O4">
            <v>720000</v>
          </cell>
        </row>
        <row r="5">
          <cell r="O5">
            <v>11696.4</v>
          </cell>
        </row>
        <row r="6">
          <cell r="O6">
            <v>27000</v>
          </cell>
        </row>
        <row r="7">
          <cell r="O7">
            <v>148820</v>
          </cell>
        </row>
        <row r="8">
          <cell r="O8">
            <v>445000</v>
          </cell>
        </row>
        <row r="9">
          <cell r="K9">
            <v>300000</v>
          </cell>
        </row>
        <row r="10">
          <cell r="O10">
            <v>343200</v>
          </cell>
        </row>
        <row r="12">
          <cell r="O12">
            <v>29400</v>
          </cell>
        </row>
        <row r="13">
          <cell r="O13">
            <v>18600</v>
          </cell>
        </row>
        <row r="14">
          <cell r="O14">
            <v>24600</v>
          </cell>
        </row>
        <row r="15">
          <cell r="O15">
            <v>1430467</v>
          </cell>
        </row>
        <row r="16">
          <cell r="O16">
            <v>98000</v>
          </cell>
        </row>
        <row r="17">
          <cell r="O17">
            <v>350000</v>
          </cell>
        </row>
        <row r="18">
          <cell r="O18">
            <v>17833912</v>
          </cell>
        </row>
        <row r="19">
          <cell r="O19">
            <v>1684015.5</v>
          </cell>
        </row>
        <row r="20">
          <cell r="O20">
            <v>1393000</v>
          </cell>
        </row>
        <row r="21">
          <cell r="O21">
            <v>81000</v>
          </cell>
        </row>
        <row r="22">
          <cell r="O22">
            <v>2604927</v>
          </cell>
        </row>
        <row r="23">
          <cell r="O23">
            <v>490000</v>
          </cell>
        </row>
        <row r="25">
          <cell r="O25">
            <v>833648.81</v>
          </cell>
        </row>
        <row r="27">
          <cell r="K27">
            <v>350000</v>
          </cell>
        </row>
        <row r="28">
          <cell r="K28">
            <v>2094907</v>
          </cell>
        </row>
        <row r="30">
          <cell r="O30">
            <v>126600</v>
          </cell>
        </row>
        <row r="31">
          <cell r="O31">
            <v>464400</v>
          </cell>
        </row>
        <row r="32">
          <cell r="O32">
            <v>27000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view="pageBreakPreview" zoomScaleNormal="70" zoomScaleSheetLayoutView="100" zoomScalePageLayoutView="30" workbookViewId="0" topLeftCell="D70">
      <selection activeCell="I57" sqref="I57:I60"/>
    </sheetView>
  </sheetViews>
  <sheetFormatPr defaultColWidth="9.00390625" defaultRowHeight="12.75"/>
  <cols>
    <col min="1" max="1" width="5.875" style="54" customWidth="1"/>
    <col min="2" max="2" width="10.625" style="136" customWidth="1"/>
    <col min="3" max="3" width="22.00390625" style="54" customWidth="1"/>
    <col min="4" max="4" width="10.00390625" style="54" customWidth="1"/>
    <col min="5" max="5" width="12.75390625" style="54" customWidth="1"/>
    <col min="6" max="6" width="21.00390625" style="54" customWidth="1"/>
    <col min="7" max="7" width="45.75390625" style="54" customWidth="1"/>
    <col min="8" max="8" width="23.25390625" style="54" customWidth="1"/>
    <col min="9" max="9" width="10.00390625" style="54" customWidth="1"/>
    <col min="10" max="10" width="18.25390625" style="54" customWidth="1"/>
    <col min="11" max="11" width="11.75390625" style="1" customWidth="1"/>
    <col min="12" max="16384" width="9.125" style="1" customWidth="1"/>
  </cols>
  <sheetData>
    <row r="1" spans="1:6" ht="12.75">
      <c r="A1" s="540" t="s">
        <v>494</v>
      </c>
      <c r="B1" s="540"/>
      <c r="C1" s="540"/>
      <c r="D1" s="540"/>
      <c r="E1" s="540"/>
      <c r="F1" s="540"/>
    </row>
    <row r="2" spans="1:6" ht="12.75">
      <c r="A2" s="540" t="s">
        <v>495</v>
      </c>
      <c r="B2" s="540"/>
      <c r="C2" s="540"/>
      <c r="D2" s="540"/>
      <c r="E2" s="540"/>
      <c r="F2" s="540"/>
    </row>
    <row r="3" spans="1:10" ht="19.5">
      <c r="A3" s="541" t="s">
        <v>1204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1" s="123" customFormat="1" ht="75" customHeight="1">
      <c r="A5" s="97" t="s">
        <v>154</v>
      </c>
      <c r="B5" s="129" t="s">
        <v>1148</v>
      </c>
      <c r="C5" s="122" t="s">
        <v>155</v>
      </c>
      <c r="D5" s="122" t="s">
        <v>156</v>
      </c>
      <c r="E5" s="122" t="s">
        <v>157</v>
      </c>
      <c r="F5" s="97" t="s">
        <v>158</v>
      </c>
      <c r="G5" s="122" t="s">
        <v>388</v>
      </c>
      <c r="H5" s="122" t="s">
        <v>161</v>
      </c>
      <c r="I5" s="300" t="s">
        <v>720</v>
      </c>
      <c r="J5" s="177" t="s">
        <v>312</v>
      </c>
      <c r="K5" s="304" t="s">
        <v>1241</v>
      </c>
    </row>
    <row r="6" spans="1:11" ht="53.25" customHeight="1">
      <c r="A6" s="526">
        <v>1</v>
      </c>
      <c r="B6" s="457" t="s">
        <v>1215</v>
      </c>
      <c r="C6" s="480" t="s">
        <v>1210</v>
      </c>
      <c r="D6" s="468" t="s">
        <v>164</v>
      </c>
      <c r="E6" s="519" t="s">
        <v>707</v>
      </c>
      <c r="F6" s="481"/>
      <c r="G6" s="97" t="s">
        <v>1205</v>
      </c>
      <c r="H6" s="459" t="s">
        <v>1093</v>
      </c>
      <c r="I6" s="462">
        <v>41381</v>
      </c>
      <c r="J6" s="443">
        <v>45450</v>
      </c>
      <c r="K6" s="438">
        <v>9214103</v>
      </c>
    </row>
    <row r="7" spans="1:11" ht="12.75">
      <c r="A7" s="526"/>
      <c r="B7" s="458"/>
      <c r="C7" s="487"/>
      <c r="D7" s="469"/>
      <c r="E7" s="481"/>
      <c r="F7" s="481"/>
      <c r="G7" s="134">
        <v>45450</v>
      </c>
      <c r="H7" s="460"/>
      <c r="I7" s="463"/>
      <c r="J7" s="443"/>
      <c r="K7" s="439"/>
    </row>
    <row r="8" spans="1:11" ht="12.75">
      <c r="A8" s="526"/>
      <c r="B8" s="458"/>
      <c r="C8" s="487"/>
      <c r="D8" s="469"/>
      <c r="E8" s="468"/>
      <c r="F8" s="481"/>
      <c r="G8" s="107" t="s">
        <v>650</v>
      </c>
      <c r="H8" s="460"/>
      <c r="I8" s="463"/>
      <c r="J8" s="443"/>
      <c r="K8" s="439"/>
    </row>
    <row r="9" spans="1:11" ht="12.75" customHeight="1">
      <c r="A9" s="526"/>
      <c r="B9" s="458"/>
      <c r="C9" s="487"/>
      <c r="D9" s="469"/>
      <c r="E9" s="519"/>
      <c r="F9" s="481"/>
      <c r="G9" s="287">
        <v>41365</v>
      </c>
      <c r="H9" s="461"/>
      <c r="I9" s="464"/>
      <c r="J9" s="443"/>
      <c r="K9" s="440"/>
    </row>
    <row r="10" spans="1:11" ht="78" customHeight="1">
      <c r="A10" s="526">
        <v>2</v>
      </c>
      <c r="B10" s="539" t="s">
        <v>1209</v>
      </c>
      <c r="C10" s="480" t="s">
        <v>1210</v>
      </c>
      <c r="D10" s="468" t="s">
        <v>164</v>
      </c>
      <c r="E10" s="488" t="s">
        <v>317</v>
      </c>
      <c r="F10" s="481" t="s">
        <v>1206</v>
      </c>
      <c r="G10" s="97" t="s">
        <v>1207</v>
      </c>
      <c r="H10" s="459" t="s">
        <v>1208</v>
      </c>
      <c r="I10" s="462">
        <v>41429</v>
      </c>
      <c r="J10" s="443">
        <v>492000</v>
      </c>
      <c r="K10" s="438">
        <v>9249615</v>
      </c>
    </row>
    <row r="11" spans="1:11" ht="12.75">
      <c r="A11" s="526"/>
      <c r="B11" s="524"/>
      <c r="C11" s="487"/>
      <c r="D11" s="469"/>
      <c r="E11" s="488"/>
      <c r="F11" s="481"/>
      <c r="G11" s="134">
        <v>494333.34</v>
      </c>
      <c r="H11" s="460"/>
      <c r="I11" s="463"/>
      <c r="J11" s="443"/>
      <c r="K11" s="439"/>
    </row>
    <row r="12" spans="1:11" ht="12.75">
      <c r="A12" s="526"/>
      <c r="B12" s="524"/>
      <c r="C12" s="487"/>
      <c r="D12" s="469"/>
      <c r="E12" s="488"/>
      <c r="F12" s="481"/>
      <c r="G12" s="107" t="s">
        <v>650</v>
      </c>
      <c r="H12" s="460"/>
      <c r="I12" s="463"/>
      <c r="J12" s="443"/>
      <c r="K12" s="439"/>
    </row>
    <row r="13" spans="1:11" ht="14.25" customHeight="1">
      <c r="A13" s="526"/>
      <c r="B13" s="524"/>
      <c r="C13" s="487"/>
      <c r="D13" s="469"/>
      <c r="E13" s="488"/>
      <c r="F13" s="481"/>
      <c r="G13" s="287">
        <v>41365</v>
      </c>
      <c r="H13" s="461"/>
      <c r="I13" s="464"/>
      <c r="J13" s="443"/>
      <c r="K13" s="440"/>
    </row>
    <row r="14" spans="1:11" ht="54.75" customHeight="1">
      <c r="A14" s="526">
        <f>A10+1</f>
        <v>3</v>
      </c>
      <c r="B14" s="539" t="s">
        <v>1214</v>
      </c>
      <c r="C14" s="480" t="s">
        <v>1210</v>
      </c>
      <c r="D14" s="468" t="s">
        <v>164</v>
      </c>
      <c r="E14" s="481" t="s">
        <v>729</v>
      </c>
      <c r="F14" s="481" t="s">
        <v>1211</v>
      </c>
      <c r="G14" s="97" t="s">
        <v>1212</v>
      </c>
      <c r="H14" s="472" t="s">
        <v>190</v>
      </c>
      <c r="I14" s="534"/>
      <c r="J14" s="443">
        <v>480000</v>
      </c>
      <c r="K14" s="438">
        <v>2221010</v>
      </c>
    </row>
    <row r="15" spans="1:11" ht="12.75">
      <c r="A15" s="526"/>
      <c r="B15" s="524"/>
      <c r="C15" s="487"/>
      <c r="D15" s="469"/>
      <c r="E15" s="481"/>
      <c r="F15" s="481"/>
      <c r="G15" s="134">
        <v>480000</v>
      </c>
      <c r="H15" s="473"/>
      <c r="I15" s="535"/>
      <c r="J15" s="443"/>
      <c r="K15" s="439"/>
    </row>
    <row r="16" spans="1:11" ht="12.75">
      <c r="A16" s="526"/>
      <c r="B16" s="524"/>
      <c r="C16" s="487"/>
      <c r="D16" s="469"/>
      <c r="E16" s="481"/>
      <c r="F16" s="481"/>
      <c r="G16" s="288" t="s">
        <v>650</v>
      </c>
      <c r="H16" s="473"/>
      <c r="I16" s="535"/>
      <c r="J16" s="443"/>
      <c r="K16" s="439"/>
    </row>
    <row r="17" spans="1:11" ht="13.5" customHeight="1">
      <c r="A17" s="526"/>
      <c r="B17" s="524"/>
      <c r="C17" s="487"/>
      <c r="D17" s="469"/>
      <c r="E17" s="481"/>
      <c r="F17" s="489"/>
      <c r="G17" s="289">
        <v>41609</v>
      </c>
      <c r="H17" s="529"/>
      <c r="I17" s="536"/>
      <c r="J17" s="443"/>
      <c r="K17" s="440"/>
    </row>
    <row r="18" spans="1:11" ht="41.25" customHeight="1">
      <c r="A18" s="526">
        <f>A14+1</f>
        <v>4</v>
      </c>
      <c r="B18" s="539" t="s">
        <v>1216</v>
      </c>
      <c r="C18" s="480" t="s">
        <v>1210</v>
      </c>
      <c r="D18" s="468" t="s">
        <v>164</v>
      </c>
      <c r="E18" s="488" t="s">
        <v>317</v>
      </c>
      <c r="F18" s="489" t="s">
        <v>1217</v>
      </c>
      <c r="G18" s="298" t="s">
        <v>1213</v>
      </c>
      <c r="H18" s="472" t="s">
        <v>1219</v>
      </c>
      <c r="I18" s="534"/>
      <c r="J18" s="443">
        <v>111000</v>
      </c>
      <c r="K18" s="438">
        <v>7499090</v>
      </c>
    </row>
    <row r="19" spans="1:11" ht="12.75">
      <c r="A19" s="526"/>
      <c r="B19" s="524"/>
      <c r="C19" s="487"/>
      <c r="D19" s="469"/>
      <c r="E19" s="488"/>
      <c r="F19" s="481"/>
      <c r="G19" s="297">
        <v>250000</v>
      </c>
      <c r="H19" s="473"/>
      <c r="I19" s="535"/>
      <c r="J19" s="443"/>
      <c r="K19" s="439"/>
    </row>
    <row r="20" spans="1:11" ht="12.75">
      <c r="A20" s="526"/>
      <c r="B20" s="524"/>
      <c r="C20" s="487"/>
      <c r="D20" s="469"/>
      <c r="E20" s="488"/>
      <c r="F20" s="481"/>
      <c r="G20" s="288" t="s">
        <v>650</v>
      </c>
      <c r="H20" s="473"/>
      <c r="I20" s="535"/>
      <c r="J20" s="443"/>
      <c r="K20" s="439"/>
    </row>
    <row r="21" spans="1:11" ht="12.75" customHeight="1">
      <c r="A21" s="526"/>
      <c r="B21" s="524"/>
      <c r="C21" s="487"/>
      <c r="D21" s="469"/>
      <c r="E21" s="488"/>
      <c r="F21" s="481"/>
      <c r="G21" s="289">
        <v>41609</v>
      </c>
      <c r="H21" s="529"/>
      <c r="I21" s="536"/>
      <c r="J21" s="443"/>
      <c r="K21" s="440"/>
    </row>
    <row r="22" spans="1:11" ht="69" customHeight="1">
      <c r="A22" s="537">
        <v>5</v>
      </c>
      <c r="B22" s="538" t="s">
        <v>1223</v>
      </c>
      <c r="C22" s="480" t="s">
        <v>1210</v>
      </c>
      <c r="D22" s="468" t="s">
        <v>164</v>
      </c>
      <c r="E22" s="481" t="s">
        <v>729</v>
      </c>
      <c r="F22" s="489" t="s">
        <v>1220</v>
      </c>
      <c r="G22" s="293" t="s">
        <v>1218</v>
      </c>
      <c r="H22" s="472" t="s">
        <v>1208</v>
      </c>
      <c r="I22" s="530">
        <v>41555</v>
      </c>
      <c r="J22" s="443">
        <v>300000</v>
      </c>
      <c r="K22" s="438">
        <v>9249105</v>
      </c>
    </row>
    <row r="23" spans="1:11" ht="12.75">
      <c r="A23" s="522"/>
      <c r="B23" s="528"/>
      <c r="C23" s="487"/>
      <c r="D23" s="469"/>
      <c r="E23" s="481"/>
      <c r="F23" s="481"/>
      <c r="G23" s="297">
        <v>300000</v>
      </c>
      <c r="H23" s="473"/>
      <c r="I23" s="521"/>
      <c r="J23" s="443"/>
      <c r="K23" s="439"/>
    </row>
    <row r="24" spans="1:11" ht="12.75">
      <c r="A24" s="522"/>
      <c r="B24" s="528"/>
      <c r="C24" s="487"/>
      <c r="D24" s="469"/>
      <c r="E24" s="481"/>
      <c r="F24" s="481"/>
      <c r="G24" s="288" t="s">
        <v>650</v>
      </c>
      <c r="H24" s="473"/>
      <c r="I24" s="521"/>
      <c r="J24" s="443"/>
      <c r="K24" s="439"/>
    </row>
    <row r="25" spans="1:11" ht="14.25" customHeight="1">
      <c r="A25" s="522"/>
      <c r="B25" s="528"/>
      <c r="C25" s="487"/>
      <c r="D25" s="469"/>
      <c r="E25" s="468"/>
      <c r="F25" s="507"/>
      <c r="G25" s="292">
        <v>41548</v>
      </c>
      <c r="H25" s="473"/>
      <c r="I25" s="531"/>
      <c r="J25" s="443"/>
      <c r="K25" s="440"/>
    </row>
    <row r="26" spans="1:11" ht="57.75" customHeight="1">
      <c r="A26" s="505">
        <v>6</v>
      </c>
      <c r="B26" s="457" t="s">
        <v>1225</v>
      </c>
      <c r="C26" s="451" t="s">
        <v>1210</v>
      </c>
      <c r="D26" s="451" t="s">
        <v>164</v>
      </c>
      <c r="E26" s="488" t="s">
        <v>317</v>
      </c>
      <c r="F26" s="451" t="s">
        <v>1226</v>
      </c>
      <c r="G26" s="289" t="s">
        <v>1227</v>
      </c>
      <c r="H26" s="482" t="s">
        <v>1228</v>
      </c>
      <c r="I26" s="502"/>
      <c r="J26" s="443">
        <v>239000</v>
      </c>
      <c r="K26" s="513">
        <v>9249613</v>
      </c>
    </row>
    <row r="27" spans="1:11" ht="14.25" customHeight="1">
      <c r="A27" s="505"/>
      <c r="B27" s="458"/>
      <c r="C27" s="451"/>
      <c r="D27" s="451"/>
      <c r="E27" s="488"/>
      <c r="F27" s="451"/>
      <c r="G27" s="294">
        <v>240000</v>
      </c>
      <c r="H27" s="532"/>
      <c r="I27" s="503"/>
      <c r="J27" s="443"/>
      <c r="K27" s="514"/>
    </row>
    <row r="28" spans="1:11" ht="14.25" customHeight="1">
      <c r="A28" s="505"/>
      <c r="B28" s="458"/>
      <c r="C28" s="451"/>
      <c r="D28" s="451"/>
      <c r="E28" s="488"/>
      <c r="F28" s="451"/>
      <c r="G28" s="288" t="s">
        <v>650</v>
      </c>
      <c r="H28" s="532"/>
      <c r="I28" s="503"/>
      <c r="J28" s="443"/>
      <c r="K28" s="514"/>
    </row>
    <row r="29" spans="1:11" ht="16.5" customHeight="1">
      <c r="A29" s="505"/>
      <c r="B29" s="458"/>
      <c r="C29" s="451"/>
      <c r="D29" s="451"/>
      <c r="E29" s="488"/>
      <c r="F29" s="451"/>
      <c r="G29" s="289">
        <v>41609</v>
      </c>
      <c r="H29" s="533"/>
      <c r="I29" s="512"/>
      <c r="J29" s="443"/>
      <c r="K29" s="515"/>
    </row>
    <row r="30" spans="1:11" ht="34.5" customHeight="1">
      <c r="A30" s="523">
        <v>7</v>
      </c>
      <c r="B30" s="527" t="s">
        <v>1230</v>
      </c>
      <c r="C30" s="487" t="s">
        <v>1210</v>
      </c>
      <c r="D30" s="469" t="s">
        <v>164</v>
      </c>
      <c r="E30" s="519" t="s">
        <v>729</v>
      </c>
      <c r="F30" s="519" t="s">
        <v>1236</v>
      </c>
      <c r="G30" s="131" t="s">
        <v>1221</v>
      </c>
      <c r="H30" s="473" t="s">
        <v>1224</v>
      </c>
      <c r="I30" s="520">
        <v>41541</v>
      </c>
      <c r="J30" s="443">
        <v>591500</v>
      </c>
      <c r="K30" s="438">
        <v>1721011</v>
      </c>
    </row>
    <row r="31" spans="1:11" ht="12.75">
      <c r="A31" s="526"/>
      <c r="B31" s="528"/>
      <c r="C31" s="487"/>
      <c r="D31" s="469"/>
      <c r="E31" s="481"/>
      <c r="F31" s="481"/>
      <c r="G31" s="134">
        <v>700000</v>
      </c>
      <c r="H31" s="473"/>
      <c r="I31" s="521"/>
      <c r="J31" s="443"/>
      <c r="K31" s="439"/>
    </row>
    <row r="32" spans="1:11" ht="12.75">
      <c r="A32" s="526"/>
      <c r="B32" s="528"/>
      <c r="C32" s="487"/>
      <c r="D32" s="469"/>
      <c r="E32" s="481"/>
      <c r="F32" s="481"/>
      <c r="G32" s="288" t="s">
        <v>650</v>
      </c>
      <c r="H32" s="473"/>
      <c r="I32" s="521"/>
      <c r="J32" s="443"/>
      <c r="K32" s="439"/>
    </row>
    <row r="33" spans="1:11" ht="12.75">
      <c r="A33" s="526"/>
      <c r="B33" s="528"/>
      <c r="C33" s="487"/>
      <c r="D33" s="469"/>
      <c r="E33" s="481"/>
      <c r="F33" s="489"/>
      <c r="G33" s="289">
        <v>41487</v>
      </c>
      <c r="H33" s="529"/>
      <c r="I33" s="521"/>
      <c r="J33" s="443"/>
      <c r="K33" s="440"/>
    </row>
    <row r="34" spans="1:11" ht="12.75" hidden="1">
      <c r="A34" s="522"/>
      <c r="B34" s="524"/>
      <c r="C34" s="487"/>
      <c r="D34" s="481"/>
      <c r="E34" s="481"/>
      <c r="F34" s="481"/>
      <c r="G34" s="200"/>
      <c r="H34" s="97"/>
      <c r="I34" s="301"/>
      <c r="J34" s="305"/>
      <c r="K34" s="306"/>
    </row>
    <row r="35" spans="1:11" ht="12.75" hidden="1">
      <c r="A35" s="522"/>
      <c r="B35" s="524"/>
      <c r="C35" s="487"/>
      <c r="D35" s="481"/>
      <c r="E35" s="481"/>
      <c r="F35" s="481"/>
      <c r="G35" s="107"/>
      <c r="H35" s="97"/>
      <c r="I35" s="302"/>
      <c r="J35" s="305"/>
      <c r="K35" s="306"/>
    </row>
    <row r="36" spans="1:11" ht="12.75" hidden="1">
      <c r="A36" s="523"/>
      <c r="B36" s="525"/>
      <c r="C36" s="487"/>
      <c r="D36" s="481"/>
      <c r="E36" s="481"/>
      <c r="F36" s="481"/>
      <c r="G36" s="129"/>
      <c r="H36" s="96"/>
      <c r="I36" s="303"/>
      <c r="J36" s="209"/>
      <c r="K36" s="307"/>
    </row>
    <row r="37" spans="1:11" ht="54" customHeight="1">
      <c r="A37" s="505">
        <v>8</v>
      </c>
      <c r="B37" s="516" t="s">
        <v>1243</v>
      </c>
      <c r="C37" s="518" t="s">
        <v>1210</v>
      </c>
      <c r="D37" s="469" t="s">
        <v>164</v>
      </c>
      <c r="E37" s="519" t="s">
        <v>729</v>
      </c>
      <c r="F37" s="519" t="s">
        <v>1234</v>
      </c>
      <c r="G37" s="308" t="s">
        <v>1233</v>
      </c>
      <c r="H37" s="500" t="s">
        <v>1232</v>
      </c>
      <c r="I37" s="502"/>
      <c r="J37" s="443">
        <v>300000</v>
      </c>
      <c r="K37" s="513">
        <v>9241427</v>
      </c>
    </row>
    <row r="38" spans="1:11" ht="12.75">
      <c r="A38" s="505"/>
      <c r="B38" s="517"/>
      <c r="C38" s="466"/>
      <c r="D38" s="469"/>
      <c r="E38" s="481"/>
      <c r="F38" s="481"/>
      <c r="G38" s="294">
        <v>300000</v>
      </c>
      <c r="H38" s="501"/>
      <c r="I38" s="503"/>
      <c r="J38" s="443"/>
      <c r="K38" s="514"/>
    </row>
    <row r="39" spans="1:11" ht="12.75">
      <c r="A39" s="505"/>
      <c r="B39" s="517"/>
      <c r="C39" s="466"/>
      <c r="D39" s="469"/>
      <c r="E39" s="481"/>
      <c r="F39" s="481"/>
      <c r="G39" s="288" t="s">
        <v>650</v>
      </c>
      <c r="H39" s="501"/>
      <c r="I39" s="503"/>
      <c r="J39" s="443"/>
      <c r="K39" s="514"/>
    </row>
    <row r="40" spans="1:11" ht="12.75">
      <c r="A40" s="505"/>
      <c r="B40" s="517"/>
      <c r="C40" s="466"/>
      <c r="D40" s="469"/>
      <c r="E40" s="481"/>
      <c r="F40" s="489"/>
      <c r="G40" s="289">
        <v>41609</v>
      </c>
      <c r="H40" s="511"/>
      <c r="I40" s="512"/>
      <c r="J40" s="443"/>
      <c r="K40" s="515"/>
    </row>
    <row r="41" spans="1:11" ht="12.75" customHeight="1" hidden="1">
      <c r="A41" s="505"/>
      <c r="B41" s="458"/>
      <c r="C41" s="487"/>
      <c r="D41" s="451"/>
      <c r="E41" s="451"/>
      <c r="F41" s="451"/>
      <c r="G41" s="213"/>
      <c r="H41" s="290"/>
      <c r="I41" s="319"/>
      <c r="J41" s="209"/>
      <c r="K41" s="307"/>
    </row>
    <row r="42" spans="1:11" ht="12.75" customHeight="1" hidden="1">
      <c r="A42" s="505"/>
      <c r="B42" s="458"/>
      <c r="C42" s="487"/>
      <c r="D42" s="451"/>
      <c r="E42" s="451"/>
      <c r="F42" s="451"/>
      <c r="G42" s="213"/>
      <c r="H42" s="290"/>
      <c r="I42" s="319"/>
      <c r="J42" s="209"/>
      <c r="K42" s="307"/>
    </row>
    <row r="43" spans="1:11" ht="3.75" customHeight="1" hidden="1">
      <c r="A43" s="505"/>
      <c r="B43" s="458"/>
      <c r="C43" s="451"/>
      <c r="D43" s="451"/>
      <c r="E43" s="451"/>
      <c r="F43" s="451"/>
      <c r="G43" s="214"/>
      <c r="H43" s="290"/>
      <c r="I43" s="319"/>
      <c r="J43" s="209"/>
      <c r="K43" s="306"/>
    </row>
    <row r="44" spans="1:11" ht="12.75" customHeight="1" hidden="1">
      <c r="A44" s="505"/>
      <c r="B44" s="458"/>
      <c r="C44" s="451"/>
      <c r="D44" s="451"/>
      <c r="E44" s="451"/>
      <c r="F44" s="451"/>
      <c r="G44" s="213"/>
      <c r="H44" s="290"/>
      <c r="I44" s="319"/>
      <c r="J44" s="209"/>
      <c r="K44" s="306"/>
    </row>
    <row r="45" spans="1:11" ht="12.75" customHeight="1" hidden="1">
      <c r="A45" s="505"/>
      <c r="B45" s="458"/>
      <c r="C45" s="451"/>
      <c r="D45" s="451"/>
      <c r="E45" s="451"/>
      <c r="F45" s="451"/>
      <c r="G45" s="211"/>
      <c r="H45" s="290"/>
      <c r="I45" s="319"/>
      <c r="J45" s="209"/>
      <c r="K45" s="306"/>
    </row>
    <row r="46" spans="1:11" ht="12.75" customHeight="1" hidden="1">
      <c r="A46" s="508"/>
      <c r="B46" s="510"/>
      <c r="C46" s="487"/>
      <c r="D46" s="451"/>
      <c r="E46" s="451"/>
      <c r="F46" s="451"/>
      <c r="G46" s="214"/>
      <c r="H46" s="291"/>
      <c r="I46" s="319"/>
      <c r="J46" s="209"/>
      <c r="K46" s="306"/>
    </row>
    <row r="47" spans="1:11" ht="12.75" customHeight="1" hidden="1">
      <c r="A47" s="508"/>
      <c r="B47" s="510"/>
      <c r="C47" s="487"/>
      <c r="D47" s="451"/>
      <c r="E47" s="451"/>
      <c r="F47" s="451"/>
      <c r="G47" s="213"/>
      <c r="H47" s="291"/>
      <c r="I47" s="319"/>
      <c r="J47" s="209"/>
      <c r="K47" s="306"/>
    </row>
    <row r="48" spans="1:11" ht="12.75" customHeight="1" hidden="1">
      <c r="A48" s="509"/>
      <c r="B48" s="510"/>
      <c r="C48" s="487"/>
      <c r="D48" s="451"/>
      <c r="E48" s="451"/>
      <c r="F48" s="451"/>
      <c r="G48" s="213"/>
      <c r="H48" s="291"/>
      <c r="I48" s="319"/>
      <c r="J48" s="209"/>
      <c r="K48" s="306"/>
    </row>
    <row r="49" spans="1:11" ht="53.25" customHeight="1">
      <c r="A49" s="505">
        <v>9</v>
      </c>
      <c r="B49" s="457" t="s">
        <v>1231</v>
      </c>
      <c r="C49" s="451" t="s">
        <v>1210</v>
      </c>
      <c r="D49" s="480" t="s">
        <v>164</v>
      </c>
      <c r="E49" s="481" t="s">
        <v>729</v>
      </c>
      <c r="F49" s="481" t="s">
        <v>1235</v>
      </c>
      <c r="G49" s="308" t="s">
        <v>1222</v>
      </c>
      <c r="H49" s="500" t="s">
        <v>1229</v>
      </c>
      <c r="I49" s="502"/>
      <c r="J49" s="443">
        <v>14339122.63</v>
      </c>
      <c r="K49" s="504" t="s">
        <v>1240</v>
      </c>
    </row>
    <row r="50" spans="1:11" ht="12.75">
      <c r="A50" s="505"/>
      <c r="B50" s="458"/>
      <c r="C50" s="451"/>
      <c r="D50" s="487"/>
      <c r="E50" s="481"/>
      <c r="F50" s="481"/>
      <c r="G50" s="214">
        <v>14339122.63</v>
      </c>
      <c r="H50" s="501"/>
      <c r="I50" s="503"/>
      <c r="J50" s="443"/>
      <c r="K50" s="439"/>
    </row>
    <row r="51" spans="1:11" ht="12.75">
      <c r="A51" s="505"/>
      <c r="B51" s="458"/>
      <c r="C51" s="451"/>
      <c r="D51" s="487"/>
      <c r="E51" s="481"/>
      <c r="F51" s="481"/>
      <c r="G51" s="288" t="s">
        <v>650</v>
      </c>
      <c r="H51" s="501"/>
      <c r="I51" s="503"/>
      <c r="J51" s="443"/>
      <c r="K51" s="439"/>
    </row>
    <row r="52" spans="1:11" ht="15" customHeight="1">
      <c r="A52" s="506"/>
      <c r="B52" s="458"/>
      <c r="C52" s="451"/>
      <c r="D52" s="487"/>
      <c r="E52" s="468"/>
      <c r="F52" s="507"/>
      <c r="G52" s="292">
        <v>41487</v>
      </c>
      <c r="H52" s="501"/>
      <c r="I52" s="503"/>
      <c r="J52" s="443"/>
      <c r="K52" s="440"/>
    </row>
    <row r="53" spans="1:11" ht="76.5" customHeight="1">
      <c r="A53" s="445">
        <v>10</v>
      </c>
      <c r="B53" s="448" t="s">
        <v>1248</v>
      </c>
      <c r="C53" s="465" t="s">
        <v>1210</v>
      </c>
      <c r="D53" s="496" t="s">
        <v>164</v>
      </c>
      <c r="E53" s="468" t="s">
        <v>729</v>
      </c>
      <c r="F53" s="470" t="s">
        <v>1247</v>
      </c>
      <c r="G53" s="293" t="s">
        <v>1237</v>
      </c>
      <c r="H53" s="490" t="s">
        <v>1246</v>
      </c>
      <c r="I53" s="494">
        <v>41598</v>
      </c>
      <c r="J53" s="435">
        <v>358785.56</v>
      </c>
      <c r="K53" s="438">
        <v>4540030</v>
      </c>
    </row>
    <row r="54" spans="1:11" ht="12.75">
      <c r="A54" s="446"/>
      <c r="B54" s="449"/>
      <c r="C54" s="466"/>
      <c r="D54" s="467"/>
      <c r="E54" s="469"/>
      <c r="F54" s="471"/>
      <c r="G54" s="295">
        <v>396466.17</v>
      </c>
      <c r="H54" s="453"/>
      <c r="I54" s="455"/>
      <c r="J54" s="436"/>
      <c r="K54" s="439"/>
    </row>
    <row r="55" spans="1:11" ht="12.75">
      <c r="A55" s="446"/>
      <c r="B55" s="449"/>
      <c r="C55" s="466"/>
      <c r="D55" s="467"/>
      <c r="E55" s="469"/>
      <c r="F55" s="471"/>
      <c r="G55" s="288" t="s">
        <v>650</v>
      </c>
      <c r="H55" s="453"/>
      <c r="I55" s="455"/>
      <c r="J55" s="436"/>
      <c r="K55" s="439"/>
    </row>
    <row r="56" spans="1:11" ht="12.75">
      <c r="A56" s="447"/>
      <c r="B56" s="450"/>
      <c r="C56" s="495"/>
      <c r="D56" s="497"/>
      <c r="E56" s="498"/>
      <c r="F56" s="499"/>
      <c r="G56" s="292">
        <v>41593</v>
      </c>
      <c r="H56" s="483"/>
      <c r="I56" s="456"/>
      <c r="J56" s="437"/>
      <c r="K56" s="440"/>
    </row>
    <row r="57" spans="1:11" ht="54" customHeight="1">
      <c r="A57" s="445">
        <v>11</v>
      </c>
      <c r="B57" s="448" t="s">
        <v>1256</v>
      </c>
      <c r="C57" s="465" t="s">
        <v>1210</v>
      </c>
      <c r="D57" s="496" t="s">
        <v>164</v>
      </c>
      <c r="E57" s="468" t="s">
        <v>1239</v>
      </c>
      <c r="F57" s="470" t="s">
        <v>1257</v>
      </c>
      <c r="G57" s="296" t="s">
        <v>1238</v>
      </c>
      <c r="H57" s="490" t="s">
        <v>1255</v>
      </c>
      <c r="I57" s="491">
        <v>41606</v>
      </c>
      <c r="J57" s="435">
        <v>398600</v>
      </c>
      <c r="K57" s="438">
        <v>9249105</v>
      </c>
    </row>
    <row r="58" spans="1:11" ht="12.75">
      <c r="A58" s="446"/>
      <c r="B58" s="449"/>
      <c r="C58" s="466"/>
      <c r="D58" s="467"/>
      <c r="E58" s="469"/>
      <c r="F58" s="471"/>
      <c r="G58" s="295">
        <v>399800</v>
      </c>
      <c r="H58" s="453"/>
      <c r="I58" s="492"/>
      <c r="J58" s="436"/>
      <c r="K58" s="439"/>
    </row>
    <row r="59" spans="1:11" ht="12.75">
      <c r="A59" s="446"/>
      <c r="B59" s="449"/>
      <c r="C59" s="466"/>
      <c r="D59" s="467"/>
      <c r="E59" s="469"/>
      <c r="F59" s="471"/>
      <c r="G59" s="288" t="s">
        <v>650</v>
      </c>
      <c r="H59" s="453"/>
      <c r="I59" s="492"/>
      <c r="J59" s="436"/>
      <c r="K59" s="439"/>
    </row>
    <row r="60" spans="1:11" ht="12.75">
      <c r="A60" s="447"/>
      <c r="B60" s="450"/>
      <c r="C60" s="495"/>
      <c r="D60" s="497"/>
      <c r="E60" s="498"/>
      <c r="F60" s="499"/>
      <c r="G60" s="292">
        <v>41593</v>
      </c>
      <c r="H60" s="483"/>
      <c r="I60" s="493"/>
      <c r="J60" s="437"/>
      <c r="K60" s="440"/>
    </row>
    <row r="61" spans="1:11" ht="63.75" customHeight="1">
      <c r="A61" s="445">
        <v>12</v>
      </c>
      <c r="B61" s="448" t="s">
        <v>1245</v>
      </c>
      <c r="C61" s="480" t="s">
        <v>1210</v>
      </c>
      <c r="D61" s="468" t="s">
        <v>164</v>
      </c>
      <c r="E61" s="488" t="s">
        <v>317</v>
      </c>
      <c r="F61" s="489" t="s">
        <v>1244</v>
      </c>
      <c r="G61" s="293" t="s">
        <v>1242</v>
      </c>
      <c r="H61" s="482" t="s">
        <v>1098</v>
      </c>
      <c r="I61" s="484"/>
      <c r="J61" s="435">
        <v>149700</v>
      </c>
      <c r="K61" s="438">
        <v>9249613</v>
      </c>
    </row>
    <row r="62" spans="1:11" ht="12.75">
      <c r="A62" s="446"/>
      <c r="B62" s="449"/>
      <c r="C62" s="487"/>
      <c r="D62" s="469"/>
      <c r="E62" s="488"/>
      <c r="F62" s="481"/>
      <c r="G62" s="295">
        <v>150300</v>
      </c>
      <c r="H62" s="453"/>
      <c r="I62" s="485"/>
      <c r="J62" s="436"/>
      <c r="K62" s="439"/>
    </row>
    <row r="63" spans="1:11" ht="12.75">
      <c r="A63" s="446"/>
      <c r="B63" s="449"/>
      <c r="C63" s="487"/>
      <c r="D63" s="469"/>
      <c r="E63" s="488"/>
      <c r="F63" s="481"/>
      <c r="G63" s="288" t="s">
        <v>650</v>
      </c>
      <c r="H63" s="453"/>
      <c r="I63" s="485"/>
      <c r="J63" s="436"/>
      <c r="K63" s="439"/>
    </row>
    <row r="64" spans="1:11" ht="12.75">
      <c r="A64" s="447"/>
      <c r="B64" s="450"/>
      <c r="C64" s="487"/>
      <c r="D64" s="469"/>
      <c r="E64" s="488"/>
      <c r="F64" s="481"/>
      <c r="G64" s="292">
        <v>41609</v>
      </c>
      <c r="H64" s="483"/>
      <c r="I64" s="486"/>
      <c r="J64" s="437"/>
      <c r="K64" s="440"/>
    </row>
    <row r="65" spans="1:11" ht="68.25" customHeight="1">
      <c r="A65" s="445">
        <v>13</v>
      </c>
      <c r="B65" s="448" t="s">
        <v>1249</v>
      </c>
      <c r="C65" s="480" t="s">
        <v>1210</v>
      </c>
      <c r="D65" s="468" t="s">
        <v>164</v>
      </c>
      <c r="E65" s="488" t="s">
        <v>317</v>
      </c>
      <c r="F65" s="489" t="s">
        <v>1250</v>
      </c>
      <c r="G65" s="293" t="s">
        <v>1251</v>
      </c>
      <c r="H65" s="472" t="s">
        <v>1208</v>
      </c>
      <c r="I65" s="474">
        <v>41541</v>
      </c>
      <c r="J65" s="435">
        <v>87000</v>
      </c>
      <c r="K65" s="438">
        <v>9249615</v>
      </c>
    </row>
    <row r="66" spans="1:11" ht="12.75">
      <c r="A66" s="446"/>
      <c r="B66" s="449"/>
      <c r="C66" s="487"/>
      <c r="D66" s="469"/>
      <c r="E66" s="488"/>
      <c r="F66" s="481"/>
      <c r="G66" s="295">
        <v>110000</v>
      </c>
      <c r="H66" s="473"/>
      <c r="I66" s="475"/>
      <c r="J66" s="436"/>
      <c r="K66" s="439"/>
    </row>
    <row r="67" spans="1:11" ht="12.75">
      <c r="A67" s="446"/>
      <c r="B67" s="449"/>
      <c r="C67" s="487"/>
      <c r="D67" s="469"/>
      <c r="E67" s="488"/>
      <c r="F67" s="481"/>
      <c r="G67" s="288" t="s">
        <v>650</v>
      </c>
      <c r="H67" s="473"/>
      <c r="I67" s="475"/>
      <c r="J67" s="436"/>
      <c r="K67" s="439"/>
    </row>
    <row r="68" spans="1:11" ht="12.75">
      <c r="A68" s="447"/>
      <c r="B68" s="450"/>
      <c r="C68" s="487"/>
      <c r="D68" s="469"/>
      <c r="E68" s="488"/>
      <c r="F68" s="481"/>
      <c r="G68" s="292">
        <v>41538</v>
      </c>
      <c r="H68" s="473"/>
      <c r="I68" s="475"/>
      <c r="J68" s="436"/>
      <c r="K68" s="440"/>
    </row>
    <row r="69" spans="1:11" ht="54.75" customHeight="1">
      <c r="A69" s="445">
        <v>14</v>
      </c>
      <c r="B69" s="448" t="s">
        <v>1253</v>
      </c>
      <c r="C69" s="476" t="s">
        <v>1210</v>
      </c>
      <c r="D69" s="451" t="s">
        <v>164</v>
      </c>
      <c r="E69" s="478" t="s">
        <v>707</v>
      </c>
      <c r="F69" s="481"/>
      <c r="G69" s="97" t="s">
        <v>1205</v>
      </c>
      <c r="H69" s="459" t="s">
        <v>1093</v>
      </c>
      <c r="I69" s="462">
        <v>41530</v>
      </c>
      <c r="J69" s="443">
        <v>45450</v>
      </c>
      <c r="K69" s="438">
        <v>9214103</v>
      </c>
    </row>
    <row r="70" spans="1:11" ht="12.75">
      <c r="A70" s="446"/>
      <c r="B70" s="449"/>
      <c r="C70" s="477"/>
      <c r="D70" s="451"/>
      <c r="E70" s="479"/>
      <c r="F70" s="481"/>
      <c r="G70" s="134">
        <v>45450</v>
      </c>
      <c r="H70" s="460"/>
      <c r="I70" s="463"/>
      <c r="J70" s="443"/>
      <c r="K70" s="439"/>
    </row>
    <row r="71" spans="1:11" ht="12.75">
      <c r="A71" s="446"/>
      <c r="B71" s="449"/>
      <c r="C71" s="477"/>
      <c r="D71" s="451"/>
      <c r="E71" s="480"/>
      <c r="F71" s="481"/>
      <c r="G71" s="107" t="s">
        <v>650</v>
      </c>
      <c r="H71" s="460"/>
      <c r="I71" s="463"/>
      <c r="J71" s="443"/>
      <c r="K71" s="439"/>
    </row>
    <row r="72" spans="1:11" ht="12.75">
      <c r="A72" s="447"/>
      <c r="B72" s="450"/>
      <c r="C72" s="477"/>
      <c r="D72" s="451"/>
      <c r="E72" s="478"/>
      <c r="F72" s="481"/>
      <c r="G72" s="287">
        <v>41548</v>
      </c>
      <c r="H72" s="461"/>
      <c r="I72" s="464"/>
      <c r="J72" s="443"/>
      <c r="K72" s="440"/>
    </row>
    <row r="73" spans="1:11" ht="59.25" customHeight="1">
      <c r="A73" s="445">
        <v>15</v>
      </c>
      <c r="B73" s="448" t="s">
        <v>1259</v>
      </c>
      <c r="C73" s="465" t="s">
        <v>1210</v>
      </c>
      <c r="D73" s="467" t="s">
        <v>164</v>
      </c>
      <c r="E73" s="468" t="s">
        <v>729</v>
      </c>
      <c r="F73" s="470" t="s">
        <v>1260</v>
      </c>
      <c r="G73" s="177" t="s">
        <v>1252</v>
      </c>
      <c r="H73" s="452" t="s">
        <v>1258</v>
      </c>
      <c r="I73" s="454">
        <v>41586</v>
      </c>
      <c r="J73" s="435">
        <v>1179169.56</v>
      </c>
      <c r="K73" s="438">
        <v>4540030</v>
      </c>
    </row>
    <row r="74" spans="1:11" ht="12.75">
      <c r="A74" s="446"/>
      <c r="B74" s="449"/>
      <c r="C74" s="466"/>
      <c r="D74" s="467"/>
      <c r="E74" s="469"/>
      <c r="F74" s="471"/>
      <c r="G74" s="295">
        <v>1179169.56</v>
      </c>
      <c r="H74" s="453"/>
      <c r="I74" s="455"/>
      <c r="J74" s="436"/>
      <c r="K74" s="439"/>
    </row>
    <row r="75" spans="1:11" ht="12.75">
      <c r="A75" s="446"/>
      <c r="B75" s="449"/>
      <c r="C75" s="466"/>
      <c r="D75" s="467"/>
      <c r="E75" s="469"/>
      <c r="F75" s="471"/>
      <c r="G75" s="288" t="s">
        <v>650</v>
      </c>
      <c r="H75" s="453"/>
      <c r="I75" s="455"/>
      <c r="J75" s="436"/>
      <c r="K75" s="439"/>
    </row>
    <row r="76" spans="1:11" ht="12.75">
      <c r="A76" s="447"/>
      <c r="B76" s="449"/>
      <c r="C76" s="466"/>
      <c r="D76" s="467"/>
      <c r="E76" s="469"/>
      <c r="F76" s="471"/>
      <c r="G76" s="292">
        <v>41608</v>
      </c>
      <c r="H76" s="453"/>
      <c r="I76" s="456"/>
      <c r="J76" s="436"/>
      <c r="K76" s="439"/>
    </row>
    <row r="77" spans="1:11" ht="42.75" customHeight="1">
      <c r="A77" s="445">
        <v>16</v>
      </c>
      <c r="B77" s="457" t="s">
        <v>1261</v>
      </c>
      <c r="C77" s="451" t="s">
        <v>1210</v>
      </c>
      <c r="D77" s="451" t="s">
        <v>164</v>
      </c>
      <c r="E77" s="451" t="s">
        <v>707</v>
      </c>
      <c r="F77" s="451"/>
      <c r="G77" s="177" t="s">
        <v>1205</v>
      </c>
      <c r="H77" s="441" t="s">
        <v>1093</v>
      </c>
      <c r="I77" s="442">
        <v>41577</v>
      </c>
      <c r="J77" s="443">
        <v>50000</v>
      </c>
      <c r="K77" s="444">
        <v>9214103</v>
      </c>
    </row>
    <row r="78" spans="1:11" ht="12.75">
      <c r="A78" s="446"/>
      <c r="B78" s="458"/>
      <c r="C78" s="451"/>
      <c r="D78" s="451"/>
      <c r="E78" s="451"/>
      <c r="F78" s="451"/>
      <c r="G78" s="294">
        <v>50000</v>
      </c>
      <c r="H78" s="441"/>
      <c r="I78" s="442"/>
      <c r="J78" s="443"/>
      <c r="K78" s="444"/>
    </row>
    <row r="79" spans="1:11" ht="12.75">
      <c r="A79" s="446"/>
      <c r="B79" s="458"/>
      <c r="C79" s="451"/>
      <c r="D79" s="451"/>
      <c r="E79" s="451"/>
      <c r="F79" s="451"/>
      <c r="G79" s="311" t="s">
        <v>650</v>
      </c>
      <c r="H79" s="441"/>
      <c r="I79" s="442"/>
      <c r="J79" s="443"/>
      <c r="K79" s="444"/>
    </row>
    <row r="80" spans="1:11" ht="12.75">
      <c r="A80" s="447"/>
      <c r="B80" s="458"/>
      <c r="C80" s="451"/>
      <c r="D80" s="451"/>
      <c r="E80" s="451"/>
      <c r="F80" s="451"/>
      <c r="G80" s="289">
        <v>41609</v>
      </c>
      <c r="H80" s="441"/>
      <c r="I80" s="442"/>
      <c r="J80" s="443"/>
      <c r="K80" s="444"/>
    </row>
    <row r="81" spans="1:11" ht="25.5">
      <c r="A81" s="445">
        <v>17</v>
      </c>
      <c r="B81" s="448" t="s">
        <v>1263</v>
      </c>
      <c r="C81" s="451" t="s">
        <v>1210</v>
      </c>
      <c r="D81" s="451" t="s">
        <v>164</v>
      </c>
      <c r="E81" s="451" t="s">
        <v>729</v>
      </c>
      <c r="F81" s="451" t="s">
        <v>1265</v>
      </c>
      <c r="G81" s="289" t="s">
        <v>1262</v>
      </c>
      <c r="H81" s="429" t="s">
        <v>1266</v>
      </c>
      <c r="I81" s="432"/>
      <c r="J81" s="435">
        <v>301000</v>
      </c>
      <c r="K81" s="438">
        <v>1543020</v>
      </c>
    </row>
    <row r="82" spans="1:11" ht="12.75">
      <c r="A82" s="446"/>
      <c r="B82" s="449"/>
      <c r="C82" s="451"/>
      <c r="D82" s="451"/>
      <c r="E82" s="451"/>
      <c r="F82" s="451"/>
      <c r="G82" s="294">
        <v>301000</v>
      </c>
      <c r="H82" s="430"/>
      <c r="I82" s="433"/>
      <c r="J82" s="436"/>
      <c r="K82" s="439"/>
    </row>
    <row r="83" spans="1:11" ht="12.75">
      <c r="A83" s="446"/>
      <c r="B83" s="449"/>
      <c r="C83" s="451"/>
      <c r="D83" s="451"/>
      <c r="E83" s="451"/>
      <c r="F83" s="451"/>
      <c r="G83" s="311" t="s">
        <v>650</v>
      </c>
      <c r="H83" s="430"/>
      <c r="I83" s="433"/>
      <c r="J83" s="436"/>
      <c r="K83" s="439"/>
    </row>
    <row r="84" spans="1:11" ht="12.75">
      <c r="A84" s="447"/>
      <c r="B84" s="450"/>
      <c r="C84" s="451"/>
      <c r="D84" s="451"/>
      <c r="E84" s="451"/>
      <c r="F84" s="451"/>
      <c r="G84" s="289">
        <v>41609</v>
      </c>
      <c r="H84" s="431"/>
      <c r="I84" s="434"/>
      <c r="J84" s="437"/>
      <c r="K84" s="440"/>
    </row>
  </sheetData>
  <sheetProtection selectLockedCells="1" selectUnlockedCells="1"/>
  <mergeCells count="197">
    <mergeCell ref="A1:F1"/>
    <mergeCell ref="A2:F2"/>
    <mergeCell ref="A3:J3"/>
    <mergeCell ref="A6:A9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A10:A13"/>
    <mergeCell ref="B10:B13"/>
    <mergeCell ref="C10:C13"/>
    <mergeCell ref="D10:D13"/>
    <mergeCell ref="E10:E13"/>
    <mergeCell ref="F10:F13"/>
    <mergeCell ref="H10:H13"/>
    <mergeCell ref="I10:I13"/>
    <mergeCell ref="J10:J13"/>
    <mergeCell ref="K10:K13"/>
    <mergeCell ref="A14:A17"/>
    <mergeCell ref="B14:B17"/>
    <mergeCell ref="C14:C17"/>
    <mergeCell ref="D14:D17"/>
    <mergeCell ref="E14:E17"/>
    <mergeCell ref="F14:F17"/>
    <mergeCell ref="H14:H17"/>
    <mergeCell ref="I14:I17"/>
    <mergeCell ref="J14:J17"/>
    <mergeCell ref="K14:K17"/>
    <mergeCell ref="A18:A21"/>
    <mergeCell ref="B18:B21"/>
    <mergeCell ref="C18:C21"/>
    <mergeCell ref="D18:D21"/>
    <mergeCell ref="E18:E21"/>
    <mergeCell ref="F18:F21"/>
    <mergeCell ref="H18:H21"/>
    <mergeCell ref="I18:I21"/>
    <mergeCell ref="J18:J21"/>
    <mergeCell ref="K18:K21"/>
    <mergeCell ref="A22:A25"/>
    <mergeCell ref="B22:B25"/>
    <mergeCell ref="C22:C25"/>
    <mergeCell ref="D22:D25"/>
    <mergeCell ref="E22:E25"/>
    <mergeCell ref="F22:F25"/>
    <mergeCell ref="H22:H25"/>
    <mergeCell ref="I22:I25"/>
    <mergeCell ref="J22:J25"/>
    <mergeCell ref="K22:K25"/>
    <mergeCell ref="A26:A29"/>
    <mergeCell ref="B26:B29"/>
    <mergeCell ref="C26:C29"/>
    <mergeCell ref="D26:D29"/>
    <mergeCell ref="E26:E29"/>
    <mergeCell ref="F26:F29"/>
    <mergeCell ref="H26:H29"/>
    <mergeCell ref="I26:I29"/>
    <mergeCell ref="J26:J29"/>
    <mergeCell ref="K26:K29"/>
    <mergeCell ref="A30:A33"/>
    <mergeCell ref="B30:B33"/>
    <mergeCell ref="C30:C33"/>
    <mergeCell ref="D30:D33"/>
    <mergeCell ref="E30:E33"/>
    <mergeCell ref="F30:F33"/>
    <mergeCell ref="H30:H33"/>
    <mergeCell ref="I30:I33"/>
    <mergeCell ref="J30:J33"/>
    <mergeCell ref="K30:K33"/>
    <mergeCell ref="A34:A36"/>
    <mergeCell ref="B34:B36"/>
    <mergeCell ref="C34:C36"/>
    <mergeCell ref="D34:D36"/>
    <mergeCell ref="E34:E36"/>
    <mergeCell ref="F34:F36"/>
    <mergeCell ref="A37:A40"/>
    <mergeCell ref="B37:B40"/>
    <mergeCell ref="C37:C40"/>
    <mergeCell ref="D37:D40"/>
    <mergeCell ref="E37:E40"/>
    <mergeCell ref="F37:F40"/>
    <mergeCell ref="H37:H40"/>
    <mergeCell ref="I37:I40"/>
    <mergeCell ref="J37:J40"/>
    <mergeCell ref="K37:K40"/>
    <mergeCell ref="A41:A42"/>
    <mergeCell ref="B41:B42"/>
    <mergeCell ref="C41:C42"/>
    <mergeCell ref="D41:D42"/>
    <mergeCell ref="E41:E42"/>
    <mergeCell ref="F41:F42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F46:F48"/>
    <mergeCell ref="A49:A52"/>
    <mergeCell ref="B49:B52"/>
    <mergeCell ref="C49:C52"/>
    <mergeCell ref="D49:D52"/>
    <mergeCell ref="E49:E52"/>
    <mergeCell ref="F49:F52"/>
    <mergeCell ref="H49:H52"/>
    <mergeCell ref="I49:I52"/>
    <mergeCell ref="J49:J52"/>
    <mergeCell ref="K49:K52"/>
    <mergeCell ref="A53:A56"/>
    <mergeCell ref="B53:B56"/>
    <mergeCell ref="C53:C56"/>
    <mergeCell ref="D53:D56"/>
    <mergeCell ref="E53:E56"/>
    <mergeCell ref="F53:F56"/>
    <mergeCell ref="H53:H56"/>
    <mergeCell ref="I53:I56"/>
    <mergeCell ref="J53:J56"/>
    <mergeCell ref="K53:K56"/>
    <mergeCell ref="A57:A60"/>
    <mergeCell ref="B57:B60"/>
    <mergeCell ref="C57:C60"/>
    <mergeCell ref="D57:D60"/>
    <mergeCell ref="E57:E60"/>
    <mergeCell ref="F57:F60"/>
    <mergeCell ref="H57:H60"/>
    <mergeCell ref="I57:I60"/>
    <mergeCell ref="J57:J60"/>
    <mergeCell ref="K57:K60"/>
    <mergeCell ref="A61:A64"/>
    <mergeCell ref="B61:B64"/>
    <mergeCell ref="C61:C64"/>
    <mergeCell ref="D61:D64"/>
    <mergeCell ref="E61:E64"/>
    <mergeCell ref="F61:F64"/>
    <mergeCell ref="H61:H64"/>
    <mergeCell ref="I61:I64"/>
    <mergeCell ref="J61:J64"/>
    <mergeCell ref="K61:K64"/>
    <mergeCell ref="A65:A68"/>
    <mergeCell ref="B65:B68"/>
    <mergeCell ref="C65:C68"/>
    <mergeCell ref="D65:D68"/>
    <mergeCell ref="E65:E68"/>
    <mergeCell ref="F65:F68"/>
    <mergeCell ref="H65:H68"/>
    <mergeCell ref="I65:I68"/>
    <mergeCell ref="J65:J68"/>
    <mergeCell ref="K65:K68"/>
    <mergeCell ref="A69:A72"/>
    <mergeCell ref="B69:B72"/>
    <mergeCell ref="C69:C72"/>
    <mergeCell ref="D69:D72"/>
    <mergeCell ref="E69:E72"/>
    <mergeCell ref="F69:F72"/>
    <mergeCell ref="H69:H72"/>
    <mergeCell ref="I69:I72"/>
    <mergeCell ref="J69:J72"/>
    <mergeCell ref="K69:K72"/>
    <mergeCell ref="A73:A76"/>
    <mergeCell ref="B73:B76"/>
    <mergeCell ref="C73:C76"/>
    <mergeCell ref="D73:D76"/>
    <mergeCell ref="E73:E76"/>
    <mergeCell ref="F73:F76"/>
    <mergeCell ref="H73:H76"/>
    <mergeCell ref="I73:I76"/>
    <mergeCell ref="J73:J76"/>
    <mergeCell ref="K73:K76"/>
    <mergeCell ref="A77:A80"/>
    <mergeCell ref="B77:B80"/>
    <mergeCell ref="C77:C80"/>
    <mergeCell ref="D77:D80"/>
    <mergeCell ref="E77:E80"/>
    <mergeCell ref="F77:F80"/>
    <mergeCell ref="A81:A84"/>
    <mergeCell ref="B81:B84"/>
    <mergeCell ref="C81:C84"/>
    <mergeCell ref="D81:D84"/>
    <mergeCell ref="E81:E84"/>
    <mergeCell ref="F81:F84"/>
    <mergeCell ref="H81:H84"/>
    <mergeCell ref="I81:I84"/>
    <mergeCell ref="J81:J84"/>
    <mergeCell ref="K81:K84"/>
    <mergeCell ref="H77:H80"/>
    <mergeCell ref="I77:I80"/>
    <mergeCell ref="J77:J80"/>
    <mergeCell ref="K77:K80"/>
  </mergeCells>
  <printOptions gridLines="1" horizontalCentered="1"/>
  <pageMargins left="0.5511811023622047" right="0.5511811023622047" top="0.984251968503937" bottom="0.3937007874015748" header="0" footer="0"/>
  <pageSetup blackAndWhite="1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8"/>
  <sheetViews>
    <sheetView view="pageBreakPreview" zoomScaleNormal="90" zoomScaleSheetLayoutView="100" zoomScalePageLayoutView="0" workbookViewId="0" topLeftCell="A133">
      <selection activeCell="I110" sqref="I110"/>
    </sheetView>
  </sheetViews>
  <sheetFormatPr defaultColWidth="9.00390625" defaultRowHeight="12.75"/>
  <cols>
    <col min="1" max="1" width="4.375" style="54" customWidth="1"/>
    <col min="2" max="2" width="12.25390625" style="132" customWidth="1"/>
    <col min="3" max="3" width="17.00390625" style="54" customWidth="1"/>
    <col min="4" max="4" width="10.375" style="54" customWidth="1"/>
    <col min="5" max="5" width="9.25390625" style="54" customWidth="1"/>
    <col min="6" max="6" width="21.00390625" style="54" customWidth="1"/>
    <col min="7" max="7" width="10.375" style="54" customWidth="1"/>
    <col min="8" max="8" width="38.625" style="54" customWidth="1"/>
    <col min="9" max="9" width="25.625" style="54" customWidth="1"/>
    <col min="10" max="10" width="10.375" style="54" customWidth="1"/>
    <col min="11" max="11" width="11.75390625" style="54" customWidth="1"/>
    <col min="12" max="12" width="11.75390625" style="1" customWidth="1"/>
    <col min="13" max="16384" width="9.125" style="1" customWidth="1"/>
  </cols>
  <sheetData>
    <row r="1" spans="1:6" ht="12.75">
      <c r="A1" s="540" t="s">
        <v>494</v>
      </c>
      <c r="B1" s="540"/>
      <c r="C1" s="540"/>
      <c r="D1" s="540"/>
      <c r="E1" s="540"/>
      <c r="F1" s="540"/>
    </row>
    <row r="2" spans="1:6" ht="12.75">
      <c r="A2" s="540" t="s">
        <v>495</v>
      </c>
      <c r="B2" s="540"/>
      <c r="C2" s="540"/>
      <c r="D2" s="540"/>
      <c r="E2" s="540"/>
      <c r="F2" s="540"/>
    </row>
    <row r="3" spans="1:11" ht="19.5">
      <c r="A3" s="541" t="s">
        <v>643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5" spans="1:11" s="123" customFormat="1" ht="69.75" customHeight="1">
      <c r="A5" s="97" t="s">
        <v>154</v>
      </c>
      <c r="B5" s="99" t="s">
        <v>644</v>
      </c>
      <c r="C5" s="122" t="s">
        <v>155</v>
      </c>
      <c r="D5" s="122" t="s">
        <v>156</v>
      </c>
      <c r="E5" s="122" t="s">
        <v>157</v>
      </c>
      <c r="F5" s="97" t="s">
        <v>158</v>
      </c>
      <c r="G5" s="122" t="s">
        <v>159</v>
      </c>
      <c r="H5" s="122" t="s">
        <v>388</v>
      </c>
      <c r="I5" s="122" t="s">
        <v>161</v>
      </c>
      <c r="J5" s="122" t="s">
        <v>162</v>
      </c>
      <c r="K5" s="97" t="s">
        <v>312</v>
      </c>
    </row>
    <row r="6" spans="1:11" ht="102" customHeight="1">
      <c r="A6" s="570">
        <v>1</v>
      </c>
      <c r="B6" s="575" t="s">
        <v>645</v>
      </c>
      <c r="C6" s="481" t="s">
        <v>612</v>
      </c>
      <c r="D6" s="481" t="s">
        <v>164</v>
      </c>
      <c r="E6" s="571" t="s">
        <v>317</v>
      </c>
      <c r="F6" s="481" t="s">
        <v>646</v>
      </c>
      <c r="G6" s="572" t="s">
        <v>647</v>
      </c>
      <c r="H6" s="97" t="s">
        <v>648</v>
      </c>
      <c r="I6" s="31" t="s">
        <v>649</v>
      </c>
      <c r="J6" s="84"/>
      <c r="K6" s="125"/>
    </row>
    <row r="7" spans="1:11" ht="12.75">
      <c r="A7" s="570"/>
      <c r="B7" s="575"/>
      <c r="C7" s="481"/>
      <c r="D7" s="481"/>
      <c r="E7" s="571"/>
      <c r="F7" s="481"/>
      <c r="G7" s="572"/>
      <c r="H7" s="133">
        <v>235008.883</v>
      </c>
      <c r="I7" s="31"/>
      <c r="J7" s="84"/>
      <c r="K7" s="96"/>
    </row>
    <row r="8" spans="1:11" ht="12.75">
      <c r="A8" s="570"/>
      <c r="B8" s="575"/>
      <c r="C8" s="481"/>
      <c r="D8" s="481"/>
      <c r="E8" s="571"/>
      <c r="F8" s="481"/>
      <c r="G8" s="572"/>
      <c r="H8" s="107" t="s">
        <v>650</v>
      </c>
      <c r="I8" s="116"/>
      <c r="J8" s="84">
        <v>40543</v>
      </c>
      <c r="K8" s="125">
        <v>235008.88</v>
      </c>
    </row>
    <row r="9" spans="1:12" ht="12.75" customHeight="1">
      <c r="A9" s="570"/>
      <c r="B9" s="575"/>
      <c r="C9" s="481"/>
      <c r="D9" s="481"/>
      <c r="E9" s="571"/>
      <c r="F9" s="481"/>
      <c r="G9" s="572"/>
      <c r="H9" s="107">
        <v>40543</v>
      </c>
      <c r="I9" s="116"/>
      <c r="J9" s="84"/>
      <c r="K9" s="127">
        <f>SUM(K6:K8)</f>
        <v>235008.88</v>
      </c>
      <c r="L9" s="25">
        <f>H7-K9</f>
        <v>0.0029999999969732016</v>
      </c>
    </row>
    <row r="10" spans="1:11" ht="65.25" customHeight="1">
      <c r="A10" s="570">
        <f>A6+1</f>
        <v>2</v>
      </c>
      <c r="B10" s="575" t="s">
        <v>651</v>
      </c>
      <c r="C10" s="481" t="s">
        <v>612</v>
      </c>
      <c r="D10" s="481" t="s">
        <v>164</v>
      </c>
      <c r="E10" s="481" t="s">
        <v>519</v>
      </c>
      <c r="F10" s="481" t="s">
        <v>652</v>
      </c>
      <c r="G10" s="572" t="s">
        <v>653</v>
      </c>
      <c r="H10" s="97" t="s">
        <v>654</v>
      </c>
      <c r="I10" s="97" t="s">
        <v>655</v>
      </c>
      <c r="J10" s="84"/>
      <c r="K10" s="125"/>
    </row>
    <row r="11" spans="1:11" ht="12.75">
      <c r="A11" s="570"/>
      <c r="B11" s="575"/>
      <c r="C11" s="481"/>
      <c r="D11" s="481"/>
      <c r="E11" s="481"/>
      <c r="F11" s="481"/>
      <c r="G11" s="572"/>
      <c r="H11" s="134">
        <v>560000</v>
      </c>
      <c r="I11" s="97"/>
      <c r="J11" s="84"/>
      <c r="K11" s="125"/>
    </row>
    <row r="12" spans="1:11" ht="12.75">
      <c r="A12" s="570"/>
      <c r="B12" s="575"/>
      <c r="C12" s="481"/>
      <c r="D12" s="481"/>
      <c r="E12" s="481"/>
      <c r="F12" s="481"/>
      <c r="G12" s="572"/>
      <c r="H12" s="107" t="s">
        <v>650</v>
      </c>
      <c r="I12" s="116"/>
      <c r="J12" s="84">
        <v>40540</v>
      </c>
      <c r="K12" s="125">
        <v>560000</v>
      </c>
    </row>
    <row r="13" spans="1:12" ht="12.75">
      <c r="A13" s="570"/>
      <c r="B13" s="575"/>
      <c r="C13" s="481"/>
      <c r="D13" s="481"/>
      <c r="E13" s="481"/>
      <c r="F13" s="481"/>
      <c r="G13" s="572"/>
      <c r="H13" s="107">
        <v>40532</v>
      </c>
      <c r="I13" s="116"/>
      <c r="J13" s="84"/>
      <c r="K13" s="127">
        <f>SUM(K10:K12)</f>
        <v>560000</v>
      </c>
      <c r="L13" s="25">
        <f>H11-K13</f>
        <v>0</v>
      </c>
    </row>
    <row r="14" spans="1:11" ht="54" customHeight="1">
      <c r="A14" s="570">
        <f>A10+1</f>
        <v>3</v>
      </c>
      <c r="B14" s="575" t="s">
        <v>656</v>
      </c>
      <c r="C14" s="481" t="s">
        <v>612</v>
      </c>
      <c r="D14" s="481" t="s">
        <v>164</v>
      </c>
      <c r="E14" s="481" t="s">
        <v>317</v>
      </c>
      <c r="F14" s="481" t="s">
        <v>657</v>
      </c>
      <c r="G14" s="572" t="s">
        <v>658</v>
      </c>
      <c r="H14" s="97" t="s">
        <v>659</v>
      </c>
      <c r="I14" s="97" t="s">
        <v>660</v>
      </c>
      <c r="J14" s="84"/>
      <c r="K14" s="125"/>
    </row>
    <row r="15" spans="1:11" ht="12.75">
      <c r="A15" s="570"/>
      <c r="B15" s="575"/>
      <c r="C15" s="481"/>
      <c r="D15" s="481"/>
      <c r="E15" s="481"/>
      <c r="F15" s="481"/>
      <c r="G15" s="572"/>
      <c r="H15" s="134">
        <v>174000</v>
      </c>
      <c r="I15" s="97"/>
      <c r="J15" s="84"/>
      <c r="K15" s="125"/>
    </row>
    <row r="16" spans="1:11" ht="12.75">
      <c r="A16" s="570"/>
      <c r="B16" s="575"/>
      <c r="C16" s="481"/>
      <c r="D16" s="481"/>
      <c r="E16" s="481"/>
      <c r="F16" s="481"/>
      <c r="G16" s="572"/>
      <c r="H16" s="107" t="s">
        <v>650</v>
      </c>
      <c r="I16" s="97"/>
      <c r="J16" s="84">
        <v>40239</v>
      </c>
      <c r="K16" s="125">
        <v>174000</v>
      </c>
    </row>
    <row r="17" spans="1:12" ht="12.75">
      <c r="A17" s="570"/>
      <c r="B17" s="575"/>
      <c r="C17" s="481"/>
      <c r="D17" s="481"/>
      <c r="E17" s="481"/>
      <c r="F17" s="481"/>
      <c r="G17" s="572"/>
      <c r="H17" s="107">
        <v>40248</v>
      </c>
      <c r="I17" s="116"/>
      <c r="J17" s="84"/>
      <c r="K17" s="127">
        <f>SUM(K14:K16)</f>
        <v>174000</v>
      </c>
      <c r="L17" s="25">
        <f>H15-K17</f>
        <v>0</v>
      </c>
    </row>
    <row r="18" spans="1:11" ht="76.5" customHeight="1">
      <c r="A18" s="570">
        <f>A14+1</f>
        <v>4</v>
      </c>
      <c r="B18" s="575" t="s">
        <v>661</v>
      </c>
      <c r="C18" s="481" t="s">
        <v>612</v>
      </c>
      <c r="D18" s="481" t="s">
        <v>164</v>
      </c>
      <c r="E18" s="481" t="s">
        <v>317</v>
      </c>
      <c r="F18" s="481" t="s">
        <v>662</v>
      </c>
      <c r="G18" s="572" t="s">
        <v>663</v>
      </c>
      <c r="H18" s="97" t="s">
        <v>664</v>
      </c>
      <c r="I18" s="97" t="s">
        <v>665</v>
      </c>
      <c r="J18" s="84"/>
      <c r="K18" s="125"/>
    </row>
    <row r="19" spans="1:11" ht="12.75">
      <c r="A19" s="570"/>
      <c r="B19" s="575"/>
      <c r="C19" s="481"/>
      <c r="D19" s="481"/>
      <c r="E19" s="481"/>
      <c r="F19" s="481"/>
      <c r="G19" s="572"/>
      <c r="H19" s="134">
        <v>246000</v>
      </c>
      <c r="I19" s="97"/>
      <c r="J19" s="84"/>
      <c r="K19" s="125"/>
    </row>
    <row r="20" spans="1:11" ht="12.75">
      <c r="A20" s="570"/>
      <c r="B20" s="575"/>
      <c r="C20" s="481"/>
      <c r="D20" s="481"/>
      <c r="E20" s="481"/>
      <c r="F20" s="481"/>
      <c r="G20" s="572"/>
      <c r="H20" s="107" t="s">
        <v>650</v>
      </c>
      <c r="I20" s="97"/>
      <c r="J20" s="84">
        <v>40243</v>
      </c>
      <c r="K20" s="125">
        <v>246000</v>
      </c>
    </row>
    <row r="21" spans="1:12" ht="12.75">
      <c r="A21" s="570"/>
      <c r="B21" s="575"/>
      <c r="C21" s="481"/>
      <c r="D21" s="481"/>
      <c r="E21" s="481"/>
      <c r="F21" s="481"/>
      <c r="G21" s="572"/>
      <c r="H21" s="107">
        <v>40243</v>
      </c>
      <c r="I21" s="116"/>
      <c r="J21" s="116"/>
      <c r="K21" s="127">
        <f>SUM(K18:K20)</f>
        <v>246000</v>
      </c>
      <c r="L21" s="25">
        <f>H19-K21</f>
        <v>0</v>
      </c>
    </row>
    <row r="22" spans="1:11" ht="79.5" customHeight="1">
      <c r="A22" s="570">
        <v>5</v>
      </c>
      <c r="B22" s="575" t="s">
        <v>666</v>
      </c>
      <c r="C22" s="481" t="s">
        <v>612</v>
      </c>
      <c r="D22" s="481" t="s">
        <v>164</v>
      </c>
      <c r="E22" s="481" t="s">
        <v>525</v>
      </c>
      <c r="F22" s="481" t="s">
        <v>667</v>
      </c>
      <c r="G22" s="572" t="s">
        <v>668</v>
      </c>
      <c r="H22" s="97" t="s">
        <v>669</v>
      </c>
      <c r="I22" s="97" t="s">
        <v>670</v>
      </c>
      <c r="J22" s="84"/>
      <c r="K22" s="125"/>
    </row>
    <row r="23" spans="1:11" ht="12.75">
      <c r="A23" s="570"/>
      <c r="B23" s="575"/>
      <c r="C23" s="481"/>
      <c r="D23" s="481"/>
      <c r="E23" s="481"/>
      <c r="F23" s="481"/>
      <c r="G23" s="572"/>
      <c r="H23" s="134">
        <v>5816.45</v>
      </c>
      <c r="I23" s="97"/>
      <c r="J23" s="84"/>
      <c r="K23" s="125"/>
    </row>
    <row r="24" spans="1:11" ht="12.75">
      <c r="A24" s="570"/>
      <c r="B24" s="575"/>
      <c r="C24" s="481"/>
      <c r="D24" s="481"/>
      <c r="E24" s="481"/>
      <c r="F24" s="481"/>
      <c r="G24" s="572"/>
      <c r="H24" s="107" t="s">
        <v>650</v>
      </c>
      <c r="I24" s="97"/>
      <c r="J24" s="84">
        <v>40611</v>
      </c>
      <c r="K24" s="125">
        <v>5816.45</v>
      </c>
    </row>
    <row r="25" spans="1:13" ht="14.25" customHeight="1">
      <c r="A25" s="570"/>
      <c r="B25" s="575"/>
      <c r="C25" s="481"/>
      <c r="D25" s="481"/>
      <c r="E25" s="481"/>
      <c r="F25" s="481"/>
      <c r="G25" s="572"/>
      <c r="H25" s="129">
        <v>40612</v>
      </c>
      <c r="I25" s="116"/>
      <c r="J25" s="130"/>
      <c r="K25" s="127">
        <f>SUM(K22:K24)</f>
        <v>5816.45</v>
      </c>
      <c r="L25" s="25">
        <f>H23-K25</f>
        <v>0</v>
      </c>
      <c r="M25" s="7"/>
    </row>
    <row r="26" spans="1:11" ht="68.25" customHeight="1">
      <c r="A26" s="570">
        <f>A22+1</f>
        <v>6</v>
      </c>
      <c r="B26" s="575" t="s">
        <v>671</v>
      </c>
      <c r="C26" s="481" t="s">
        <v>612</v>
      </c>
      <c r="D26" s="481" t="s">
        <v>164</v>
      </c>
      <c r="E26" s="481" t="s">
        <v>317</v>
      </c>
      <c r="F26" s="481" t="s">
        <v>672</v>
      </c>
      <c r="G26" s="572" t="s">
        <v>673</v>
      </c>
      <c r="H26" s="97" t="s">
        <v>674</v>
      </c>
      <c r="I26" s="97" t="s">
        <v>675</v>
      </c>
      <c r="J26" s="84"/>
      <c r="K26" s="125"/>
    </row>
    <row r="27" spans="1:11" ht="12.75">
      <c r="A27" s="570"/>
      <c r="B27" s="575"/>
      <c r="C27" s="481"/>
      <c r="D27" s="481"/>
      <c r="E27" s="481"/>
      <c r="F27" s="481"/>
      <c r="G27" s="572"/>
      <c r="H27" s="134">
        <v>258650</v>
      </c>
      <c r="I27" s="97"/>
      <c r="J27" s="102"/>
      <c r="K27" s="125"/>
    </row>
    <row r="28" spans="1:11" ht="12.75">
      <c r="A28" s="570"/>
      <c r="B28" s="575"/>
      <c r="C28" s="481"/>
      <c r="D28" s="481"/>
      <c r="E28" s="481"/>
      <c r="F28" s="481"/>
      <c r="G28" s="572"/>
      <c r="H28" s="107" t="s">
        <v>650</v>
      </c>
      <c r="I28" s="97"/>
      <c r="J28" s="93">
        <v>40481</v>
      </c>
      <c r="K28" s="125">
        <v>258650</v>
      </c>
    </row>
    <row r="29" spans="1:12" ht="12.75">
      <c r="A29" s="570"/>
      <c r="B29" s="575"/>
      <c r="C29" s="481"/>
      <c r="D29" s="481"/>
      <c r="E29" s="481"/>
      <c r="F29" s="481"/>
      <c r="G29" s="572"/>
      <c r="H29" s="129">
        <v>40481</v>
      </c>
      <c r="I29" s="97"/>
      <c r="J29" s="116"/>
      <c r="K29" s="127">
        <f>SUM(K26:K28)</f>
        <v>258650</v>
      </c>
      <c r="L29" s="25">
        <f>H27-K29</f>
        <v>0</v>
      </c>
    </row>
    <row r="30" spans="1:11" ht="54.75" customHeight="1">
      <c r="A30" s="570">
        <f>A26+1</f>
        <v>7</v>
      </c>
      <c r="B30" s="575" t="s">
        <v>676</v>
      </c>
      <c r="C30" s="481" t="s">
        <v>612</v>
      </c>
      <c r="D30" s="481" t="s">
        <v>164</v>
      </c>
      <c r="E30" s="481" t="s">
        <v>519</v>
      </c>
      <c r="F30" s="481" t="s">
        <v>677</v>
      </c>
      <c r="G30" s="572" t="s">
        <v>678</v>
      </c>
      <c r="H30" s="97" t="s">
        <v>679</v>
      </c>
      <c r="I30" s="97" t="s">
        <v>680</v>
      </c>
      <c r="J30" s="84"/>
      <c r="K30" s="125"/>
    </row>
    <row r="31" spans="1:11" ht="12.75">
      <c r="A31" s="570"/>
      <c r="B31" s="575"/>
      <c r="C31" s="481"/>
      <c r="D31" s="481"/>
      <c r="E31" s="481"/>
      <c r="F31" s="481"/>
      <c r="G31" s="572"/>
      <c r="H31" s="134">
        <v>434804.22</v>
      </c>
      <c r="I31" s="97"/>
      <c r="J31" s="102"/>
      <c r="K31" s="125"/>
    </row>
    <row r="32" spans="1:11" ht="12.75">
      <c r="A32" s="570"/>
      <c r="B32" s="575"/>
      <c r="C32" s="481"/>
      <c r="D32" s="481"/>
      <c r="E32" s="481"/>
      <c r="F32" s="481"/>
      <c r="G32" s="572"/>
      <c r="H32" s="107" t="s">
        <v>650</v>
      </c>
      <c r="I32" s="97"/>
      <c r="J32" s="93">
        <v>40330</v>
      </c>
      <c r="K32" s="125">
        <v>434804.22</v>
      </c>
    </row>
    <row r="33" spans="1:12" ht="12.75">
      <c r="A33" s="570"/>
      <c r="B33" s="575"/>
      <c r="C33" s="481"/>
      <c r="D33" s="481"/>
      <c r="E33" s="481"/>
      <c r="F33" s="481"/>
      <c r="G33" s="572"/>
      <c r="H33" s="129">
        <v>40330</v>
      </c>
      <c r="I33" s="97"/>
      <c r="J33" s="116"/>
      <c r="K33" s="127">
        <f>SUM(K30:K32)</f>
        <v>434804.22</v>
      </c>
      <c r="L33" s="25">
        <f>H31-K33</f>
        <v>0</v>
      </c>
    </row>
    <row r="34" spans="1:11" ht="57" customHeight="1">
      <c r="A34" s="570">
        <f>A30+1</f>
        <v>8</v>
      </c>
      <c r="B34" s="575" t="s">
        <v>681</v>
      </c>
      <c r="C34" s="481" t="s">
        <v>612</v>
      </c>
      <c r="D34" s="481" t="s">
        <v>164</v>
      </c>
      <c r="E34" s="481" t="s">
        <v>519</v>
      </c>
      <c r="F34" s="481" t="s">
        <v>682</v>
      </c>
      <c r="G34" s="572" t="s">
        <v>683</v>
      </c>
      <c r="H34" s="97" t="s">
        <v>684</v>
      </c>
      <c r="I34" s="97" t="s">
        <v>685</v>
      </c>
      <c r="J34" s="84"/>
      <c r="K34" s="125"/>
    </row>
    <row r="35" spans="1:11" ht="12.75">
      <c r="A35" s="570"/>
      <c r="B35" s="575"/>
      <c r="C35" s="481"/>
      <c r="D35" s="481"/>
      <c r="E35" s="481"/>
      <c r="F35" s="481"/>
      <c r="G35" s="572"/>
      <c r="H35" s="134">
        <v>433195.5</v>
      </c>
      <c r="I35" s="97"/>
      <c r="J35" s="102"/>
      <c r="K35" s="125"/>
    </row>
    <row r="36" spans="1:11" ht="12.75">
      <c r="A36" s="570"/>
      <c r="B36" s="575"/>
      <c r="C36" s="481"/>
      <c r="D36" s="481"/>
      <c r="E36" s="481"/>
      <c r="F36" s="481"/>
      <c r="G36" s="572"/>
      <c r="H36" s="96"/>
      <c r="I36" s="97"/>
      <c r="J36" s="93">
        <v>40347</v>
      </c>
      <c r="K36" s="125">
        <v>433195.5</v>
      </c>
    </row>
    <row r="37" spans="1:12" ht="12.75">
      <c r="A37" s="570"/>
      <c r="B37" s="575"/>
      <c r="C37" s="481"/>
      <c r="D37" s="481"/>
      <c r="E37" s="481"/>
      <c r="F37" s="481"/>
      <c r="G37" s="572"/>
      <c r="H37" s="129">
        <v>40347</v>
      </c>
      <c r="I37" s="97"/>
      <c r="J37" s="116"/>
      <c r="K37" s="127">
        <f>SUM(K34:K36)</f>
        <v>433195.5</v>
      </c>
      <c r="L37" s="25">
        <f>H35-K37</f>
        <v>0</v>
      </c>
    </row>
    <row r="38" spans="1:12" ht="56.25" customHeight="1">
      <c r="A38" s="570">
        <f>A34+1</f>
        <v>9</v>
      </c>
      <c r="B38" s="575" t="s">
        <v>686</v>
      </c>
      <c r="C38" s="481" t="s">
        <v>612</v>
      </c>
      <c r="D38" s="481" t="s">
        <v>164</v>
      </c>
      <c r="E38" s="481" t="s">
        <v>317</v>
      </c>
      <c r="F38" s="481" t="s">
        <v>687</v>
      </c>
      <c r="G38" s="572" t="s">
        <v>688</v>
      </c>
      <c r="H38" s="97" t="s">
        <v>689</v>
      </c>
      <c r="I38" s="97" t="s">
        <v>690</v>
      </c>
      <c r="J38" s="84"/>
      <c r="K38" s="125"/>
      <c r="L38" s="25"/>
    </row>
    <row r="39" spans="1:12" ht="12.75">
      <c r="A39" s="570"/>
      <c r="B39" s="575"/>
      <c r="C39" s="481"/>
      <c r="D39" s="481"/>
      <c r="E39" s="481"/>
      <c r="F39" s="481"/>
      <c r="G39" s="572"/>
      <c r="H39" s="134">
        <v>495000</v>
      </c>
      <c r="I39" s="97"/>
      <c r="J39" s="102"/>
      <c r="K39" s="125"/>
      <c r="L39" s="25"/>
    </row>
    <row r="40" spans="1:12" ht="12.75">
      <c r="A40" s="570"/>
      <c r="B40" s="575"/>
      <c r="C40" s="481"/>
      <c r="D40" s="481"/>
      <c r="E40" s="481"/>
      <c r="F40" s="481"/>
      <c r="G40" s="572"/>
      <c r="H40" s="107" t="s">
        <v>650</v>
      </c>
      <c r="I40" s="129"/>
      <c r="J40" s="93">
        <v>40297</v>
      </c>
      <c r="K40" s="125">
        <v>495000</v>
      </c>
      <c r="L40" s="25"/>
    </row>
    <row r="41" spans="1:12" ht="12.75">
      <c r="A41" s="570"/>
      <c r="B41" s="575"/>
      <c r="C41" s="481"/>
      <c r="D41" s="481"/>
      <c r="E41" s="481"/>
      <c r="F41" s="481"/>
      <c r="G41" s="572"/>
      <c r="H41" s="129">
        <v>40298</v>
      </c>
      <c r="I41" s="97"/>
      <c r="J41" s="116"/>
      <c r="K41" s="127">
        <f>SUM(K38:K40)</f>
        <v>495000</v>
      </c>
      <c r="L41" s="25">
        <f>H39-K41</f>
        <v>0</v>
      </c>
    </row>
    <row r="42" spans="1:11" ht="52.5" customHeight="1">
      <c r="A42" s="570">
        <f>A38+1</f>
        <v>10</v>
      </c>
      <c r="B42" s="575" t="s">
        <v>691</v>
      </c>
      <c r="C42" s="481" t="s">
        <v>612</v>
      </c>
      <c r="D42" s="481" t="s">
        <v>164</v>
      </c>
      <c r="E42" s="481" t="s">
        <v>519</v>
      </c>
      <c r="F42" s="481" t="s">
        <v>692</v>
      </c>
      <c r="G42" s="572" t="s">
        <v>693</v>
      </c>
      <c r="H42" s="97" t="s">
        <v>679</v>
      </c>
      <c r="I42" s="97" t="s">
        <v>694</v>
      </c>
      <c r="J42" s="84"/>
      <c r="K42" s="125"/>
    </row>
    <row r="43" spans="1:12" ht="12.75">
      <c r="A43" s="570"/>
      <c r="B43" s="575"/>
      <c r="C43" s="481"/>
      <c r="D43" s="481"/>
      <c r="E43" s="481"/>
      <c r="F43" s="481"/>
      <c r="G43" s="572"/>
      <c r="H43" s="134">
        <v>1461869.65</v>
      </c>
      <c r="I43" s="97"/>
      <c r="J43" s="102"/>
      <c r="K43" s="125"/>
      <c r="L43" s="53"/>
    </row>
    <row r="44" spans="1:12" ht="12.75">
      <c r="A44" s="570"/>
      <c r="B44" s="575"/>
      <c r="C44" s="481"/>
      <c r="D44" s="481"/>
      <c r="E44" s="481"/>
      <c r="F44" s="481"/>
      <c r="G44" s="572"/>
      <c r="H44" s="107" t="s">
        <v>650</v>
      </c>
      <c r="I44" s="97"/>
      <c r="J44" s="93">
        <v>40455</v>
      </c>
      <c r="K44" s="125">
        <v>1461869.65</v>
      </c>
      <c r="L44" s="53"/>
    </row>
    <row r="45" spans="1:12" ht="12.75">
      <c r="A45" s="570"/>
      <c r="B45" s="575"/>
      <c r="C45" s="481"/>
      <c r="D45" s="481"/>
      <c r="E45" s="481"/>
      <c r="F45" s="481"/>
      <c r="G45" s="572"/>
      <c r="H45" s="129">
        <v>40466</v>
      </c>
      <c r="I45" s="97"/>
      <c r="J45" s="116"/>
      <c r="K45" s="127">
        <f>SUM(K42:K44)</f>
        <v>1461869.65</v>
      </c>
      <c r="L45" s="25">
        <f>H43-K45</f>
        <v>0</v>
      </c>
    </row>
    <row r="46" spans="1:12" ht="64.5" customHeight="1">
      <c r="A46" s="570">
        <f>A42+1</f>
        <v>11</v>
      </c>
      <c r="B46" s="575" t="s">
        <v>695</v>
      </c>
      <c r="C46" s="481" t="s">
        <v>612</v>
      </c>
      <c r="D46" s="481" t="s">
        <v>164</v>
      </c>
      <c r="E46" s="481" t="s">
        <v>519</v>
      </c>
      <c r="F46" s="481" t="s">
        <v>696</v>
      </c>
      <c r="G46" s="572" t="s">
        <v>697</v>
      </c>
      <c r="H46" s="97" t="s">
        <v>698</v>
      </c>
      <c r="I46" s="97" t="s">
        <v>685</v>
      </c>
      <c r="J46" s="84"/>
      <c r="K46" s="125"/>
      <c r="L46" s="25"/>
    </row>
    <row r="47" spans="1:11" ht="12.75">
      <c r="A47" s="570"/>
      <c r="B47" s="575"/>
      <c r="C47" s="481"/>
      <c r="D47" s="481"/>
      <c r="E47" s="481"/>
      <c r="F47" s="481"/>
      <c r="G47" s="572"/>
      <c r="H47" s="134">
        <v>3361800.23</v>
      </c>
      <c r="I47" s="97"/>
      <c r="J47" s="84"/>
      <c r="K47" s="125"/>
    </row>
    <row r="48" spans="1:11" ht="12.75">
      <c r="A48" s="570"/>
      <c r="B48" s="575"/>
      <c r="C48" s="481"/>
      <c r="D48" s="481"/>
      <c r="E48" s="481"/>
      <c r="F48" s="481"/>
      <c r="G48" s="572"/>
      <c r="H48" s="107" t="s">
        <v>650</v>
      </c>
      <c r="I48" s="97"/>
      <c r="J48" s="84">
        <v>40359</v>
      </c>
      <c r="K48" s="125">
        <v>3030752.74</v>
      </c>
    </row>
    <row r="49" spans="1:12" ht="12.75">
      <c r="A49" s="570"/>
      <c r="B49" s="575"/>
      <c r="C49" s="481"/>
      <c r="D49" s="481"/>
      <c r="E49" s="481"/>
      <c r="F49" s="481"/>
      <c r="G49" s="572"/>
      <c r="H49" s="129">
        <v>40359</v>
      </c>
      <c r="I49" s="97"/>
      <c r="J49" s="116"/>
      <c r="K49" s="127">
        <f>SUM(K46:K48)</f>
        <v>3030752.74</v>
      </c>
      <c r="L49" s="25">
        <f>H47-K49</f>
        <v>331047.48999999976</v>
      </c>
    </row>
    <row r="50" spans="1:12" ht="64.5" customHeight="1">
      <c r="A50" s="570">
        <f>A46+1</f>
        <v>12</v>
      </c>
      <c r="B50" s="575" t="s">
        <v>699</v>
      </c>
      <c r="C50" s="481" t="s">
        <v>612</v>
      </c>
      <c r="D50" s="481" t="s">
        <v>164</v>
      </c>
      <c r="E50" s="481" t="s">
        <v>519</v>
      </c>
      <c r="F50" s="481" t="s">
        <v>700</v>
      </c>
      <c r="G50" s="572" t="s">
        <v>701</v>
      </c>
      <c r="H50" s="97" t="s">
        <v>0</v>
      </c>
      <c r="I50" s="97" t="s">
        <v>660</v>
      </c>
      <c r="J50" s="84"/>
      <c r="K50" s="125"/>
      <c r="L50" s="25"/>
    </row>
    <row r="51" spans="1:11" ht="12.75">
      <c r="A51" s="570"/>
      <c r="B51" s="575"/>
      <c r="C51" s="481"/>
      <c r="D51" s="481"/>
      <c r="E51" s="481"/>
      <c r="F51" s="481"/>
      <c r="G51" s="572"/>
      <c r="H51" s="134">
        <v>4144471.62</v>
      </c>
      <c r="I51" s="97"/>
      <c r="J51" s="102"/>
      <c r="K51" s="125"/>
    </row>
    <row r="52" spans="1:11" ht="12.75">
      <c r="A52" s="570"/>
      <c r="B52" s="575"/>
      <c r="C52" s="481"/>
      <c r="D52" s="481"/>
      <c r="E52" s="481"/>
      <c r="F52" s="481"/>
      <c r="G52" s="572"/>
      <c r="H52" s="107" t="s">
        <v>650</v>
      </c>
      <c r="I52" s="97"/>
      <c r="J52" s="93">
        <v>40359</v>
      </c>
      <c r="K52" s="125">
        <v>4144471.62</v>
      </c>
    </row>
    <row r="53" spans="1:12" ht="12.75">
      <c r="A53" s="570"/>
      <c r="B53" s="575"/>
      <c r="C53" s="481"/>
      <c r="D53" s="481"/>
      <c r="E53" s="481"/>
      <c r="F53" s="481"/>
      <c r="G53" s="572"/>
      <c r="H53" s="129">
        <v>40359</v>
      </c>
      <c r="I53" s="97"/>
      <c r="J53" s="116"/>
      <c r="K53" s="127">
        <f>SUM(K50:K52)</f>
        <v>4144471.62</v>
      </c>
      <c r="L53" s="25">
        <f>H51-K53</f>
        <v>0</v>
      </c>
    </row>
    <row r="54" spans="1:12" ht="129" customHeight="1">
      <c r="A54" s="570">
        <f>A50+1</f>
        <v>13</v>
      </c>
      <c r="B54" s="575" t="s">
        <v>1</v>
      </c>
      <c r="C54" s="481" t="s">
        <v>612</v>
      </c>
      <c r="D54" s="481" t="s">
        <v>164</v>
      </c>
      <c r="E54" s="481" t="s">
        <v>519</v>
      </c>
      <c r="F54" s="481" t="s">
        <v>2</v>
      </c>
      <c r="G54" s="572" t="s">
        <v>3</v>
      </c>
      <c r="H54" s="97" t="s">
        <v>4</v>
      </c>
      <c r="I54" s="97" t="s">
        <v>5</v>
      </c>
      <c r="J54" s="84"/>
      <c r="K54" s="125"/>
      <c r="L54" s="25"/>
    </row>
    <row r="55" spans="1:11" ht="12.75">
      <c r="A55" s="570"/>
      <c r="B55" s="575"/>
      <c r="C55" s="481"/>
      <c r="D55" s="481"/>
      <c r="E55" s="481"/>
      <c r="F55" s="481"/>
      <c r="G55" s="572"/>
      <c r="H55" s="134">
        <v>2798327.42</v>
      </c>
      <c r="I55" s="97"/>
      <c r="J55" s="102"/>
      <c r="K55" s="125"/>
    </row>
    <row r="56" spans="1:11" ht="12.75">
      <c r="A56" s="570"/>
      <c r="B56" s="575"/>
      <c r="C56" s="481"/>
      <c r="D56" s="481"/>
      <c r="E56" s="481"/>
      <c r="F56" s="481"/>
      <c r="G56" s="572"/>
      <c r="H56" s="107" t="s">
        <v>650</v>
      </c>
      <c r="I56" s="97"/>
      <c r="J56" s="93">
        <v>40359</v>
      </c>
      <c r="K56" s="125">
        <v>2798327.42</v>
      </c>
    </row>
    <row r="57" spans="1:12" ht="12.75">
      <c r="A57" s="570"/>
      <c r="B57" s="575"/>
      <c r="C57" s="481"/>
      <c r="D57" s="481"/>
      <c r="E57" s="481"/>
      <c r="F57" s="481"/>
      <c r="G57" s="572"/>
      <c r="H57" s="129">
        <v>40359</v>
      </c>
      <c r="I57" s="97"/>
      <c r="J57" s="116"/>
      <c r="K57" s="127">
        <f>SUM(K54:K56)</f>
        <v>2798327.42</v>
      </c>
      <c r="L57" s="25">
        <f>H55-K57</f>
        <v>0</v>
      </c>
    </row>
    <row r="58" spans="1:12" ht="116.25" customHeight="1">
      <c r="A58" s="570">
        <f>A54+1</f>
        <v>14</v>
      </c>
      <c r="B58" s="575" t="s">
        <v>6</v>
      </c>
      <c r="C58" s="481" t="s">
        <v>612</v>
      </c>
      <c r="D58" s="481" t="s">
        <v>164</v>
      </c>
      <c r="E58" s="481" t="s">
        <v>519</v>
      </c>
      <c r="F58" s="481" t="s">
        <v>7</v>
      </c>
      <c r="G58" s="572" t="s">
        <v>8</v>
      </c>
      <c r="H58" s="97" t="s">
        <v>9</v>
      </c>
      <c r="I58" s="97" t="s">
        <v>10</v>
      </c>
      <c r="J58" s="84"/>
      <c r="K58" s="125"/>
      <c r="L58" s="25"/>
    </row>
    <row r="59" spans="1:11" ht="12.75">
      <c r="A59" s="570"/>
      <c r="B59" s="575"/>
      <c r="C59" s="481"/>
      <c r="D59" s="481"/>
      <c r="E59" s="481"/>
      <c r="F59" s="481"/>
      <c r="G59" s="572"/>
      <c r="H59" s="134">
        <v>3267947.75</v>
      </c>
      <c r="I59" s="97"/>
      <c r="J59" s="102"/>
      <c r="K59" s="125"/>
    </row>
    <row r="60" spans="1:12" ht="12.75">
      <c r="A60" s="570"/>
      <c r="B60" s="575"/>
      <c r="C60" s="481"/>
      <c r="D60" s="481"/>
      <c r="E60" s="481"/>
      <c r="F60" s="481"/>
      <c r="G60" s="572"/>
      <c r="H60" s="107" t="s">
        <v>650</v>
      </c>
      <c r="I60" s="97"/>
      <c r="J60" s="93">
        <v>40354</v>
      </c>
      <c r="K60" s="125">
        <v>3241838.25</v>
      </c>
      <c r="L60" s="25"/>
    </row>
    <row r="61" spans="1:12" ht="12.75">
      <c r="A61" s="570"/>
      <c r="B61" s="575"/>
      <c r="C61" s="481"/>
      <c r="D61" s="481"/>
      <c r="E61" s="481"/>
      <c r="F61" s="481"/>
      <c r="G61" s="572"/>
      <c r="H61" s="129">
        <v>40354</v>
      </c>
      <c r="I61" s="97"/>
      <c r="J61" s="116"/>
      <c r="K61" s="127">
        <f>SUM(K58:K60)</f>
        <v>3241838.25</v>
      </c>
      <c r="L61" s="25">
        <f>H59-K61</f>
        <v>26109.5</v>
      </c>
    </row>
    <row r="62" spans="1:12" ht="68.25" customHeight="1">
      <c r="A62" s="570">
        <f>A58+1</f>
        <v>15</v>
      </c>
      <c r="B62" s="575" t="s">
        <v>11</v>
      </c>
      <c r="C62" s="481" t="s">
        <v>612</v>
      </c>
      <c r="D62" s="481" t="s">
        <v>164</v>
      </c>
      <c r="E62" s="481" t="s">
        <v>317</v>
      </c>
      <c r="F62" s="481" t="s">
        <v>12</v>
      </c>
      <c r="G62" s="572" t="s">
        <v>13</v>
      </c>
      <c r="H62" s="97" t="s">
        <v>14</v>
      </c>
      <c r="I62" s="97" t="s">
        <v>660</v>
      </c>
      <c r="J62" s="84"/>
      <c r="K62" s="125"/>
      <c r="L62" s="25"/>
    </row>
    <row r="63" spans="1:11" ht="12.75">
      <c r="A63" s="570"/>
      <c r="B63" s="575"/>
      <c r="C63" s="481"/>
      <c r="D63" s="481"/>
      <c r="E63" s="481"/>
      <c r="F63" s="481"/>
      <c r="G63" s="572"/>
      <c r="H63" s="134">
        <v>240000</v>
      </c>
      <c r="I63" s="97"/>
      <c r="J63" s="102"/>
      <c r="K63" s="125"/>
    </row>
    <row r="64" spans="1:11" ht="12.75">
      <c r="A64" s="570"/>
      <c r="B64" s="575"/>
      <c r="C64" s="481"/>
      <c r="D64" s="481"/>
      <c r="E64" s="481"/>
      <c r="F64" s="481"/>
      <c r="G64" s="572"/>
      <c r="H64" s="107" t="s">
        <v>650</v>
      </c>
      <c r="I64" s="97"/>
      <c r="J64" s="93">
        <v>40393</v>
      </c>
      <c r="K64" s="125">
        <v>240000</v>
      </c>
    </row>
    <row r="65" spans="1:12" ht="12.75">
      <c r="A65" s="570"/>
      <c r="B65" s="575"/>
      <c r="C65" s="481"/>
      <c r="D65" s="481"/>
      <c r="E65" s="481"/>
      <c r="F65" s="481"/>
      <c r="G65" s="572"/>
      <c r="H65" s="129">
        <v>40395</v>
      </c>
      <c r="I65" s="97"/>
      <c r="J65" s="116"/>
      <c r="K65" s="127">
        <f>SUM(K62:K64)</f>
        <v>240000</v>
      </c>
      <c r="L65" s="25">
        <f>H63-K65</f>
        <v>0</v>
      </c>
    </row>
    <row r="66" spans="1:12" ht="51.75" customHeight="1">
      <c r="A66" s="570">
        <f>A62+1</f>
        <v>16</v>
      </c>
      <c r="B66" s="575" t="s">
        <v>15</v>
      </c>
      <c r="C66" s="481" t="s">
        <v>612</v>
      </c>
      <c r="D66" s="481" t="s">
        <v>164</v>
      </c>
      <c r="E66" s="481" t="s">
        <v>317</v>
      </c>
      <c r="F66" s="481" t="s">
        <v>16</v>
      </c>
      <c r="G66" s="572" t="s">
        <v>17</v>
      </c>
      <c r="H66" s="97" t="s">
        <v>18</v>
      </c>
      <c r="I66" s="97" t="s">
        <v>19</v>
      </c>
      <c r="J66" s="84"/>
      <c r="K66" s="125"/>
      <c r="L66" s="25"/>
    </row>
    <row r="67" spans="1:11" ht="12.75">
      <c r="A67" s="570"/>
      <c r="B67" s="575"/>
      <c r="C67" s="481"/>
      <c r="D67" s="481"/>
      <c r="E67" s="481"/>
      <c r="F67" s="481"/>
      <c r="G67" s="572"/>
      <c r="H67" s="134">
        <v>437900</v>
      </c>
      <c r="I67" s="97"/>
      <c r="J67" s="102"/>
      <c r="K67" s="125"/>
    </row>
    <row r="68" spans="1:11" ht="12.75" customHeight="1">
      <c r="A68" s="570"/>
      <c r="B68" s="575"/>
      <c r="C68" s="481"/>
      <c r="D68" s="481"/>
      <c r="E68" s="481"/>
      <c r="F68" s="481"/>
      <c r="G68" s="572"/>
      <c r="H68" s="107" t="s">
        <v>650</v>
      </c>
      <c r="I68" s="576" t="s">
        <v>20</v>
      </c>
      <c r="J68" s="93">
        <v>40448</v>
      </c>
      <c r="K68" s="125">
        <v>0</v>
      </c>
    </row>
    <row r="69" spans="1:12" ht="12.75">
      <c r="A69" s="570"/>
      <c r="B69" s="575"/>
      <c r="C69" s="481"/>
      <c r="D69" s="481"/>
      <c r="E69" s="481"/>
      <c r="F69" s="481"/>
      <c r="G69" s="572"/>
      <c r="H69" s="129">
        <v>40458</v>
      </c>
      <c r="I69" s="576"/>
      <c r="J69" s="116"/>
      <c r="K69" s="127">
        <f>SUM(K67:K68)</f>
        <v>0</v>
      </c>
      <c r="L69" s="25">
        <f>H67-K69</f>
        <v>437900</v>
      </c>
    </row>
    <row r="70" spans="1:12" ht="61.5" customHeight="1">
      <c r="A70" s="570">
        <f>A66+1</f>
        <v>17</v>
      </c>
      <c r="B70" s="575" t="s">
        <v>21</v>
      </c>
      <c r="C70" s="481" t="s">
        <v>612</v>
      </c>
      <c r="D70" s="481" t="s">
        <v>164</v>
      </c>
      <c r="E70" s="481" t="s">
        <v>317</v>
      </c>
      <c r="F70" s="481" t="s">
        <v>16</v>
      </c>
      <c r="G70" s="572" t="s">
        <v>22</v>
      </c>
      <c r="H70" s="97" t="s">
        <v>23</v>
      </c>
      <c r="I70" s="97" t="s">
        <v>24</v>
      </c>
      <c r="J70" s="84"/>
      <c r="K70" s="125"/>
      <c r="L70" s="25"/>
    </row>
    <row r="71" spans="1:11" ht="12.75">
      <c r="A71" s="570"/>
      <c r="B71" s="575"/>
      <c r="C71" s="481"/>
      <c r="D71" s="481"/>
      <c r="E71" s="481"/>
      <c r="F71" s="481"/>
      <c r="G71" s="572"/>
      <c r="H71" s="134">
        <v>418000</v>
      </c>
      <c r="I71" s="97"/>
      <c r="J71" s="102"/>
      <c r="K71" s="125"/>
    </row>
    <row r="72" spans="1:11" ht="12.75">
      <c r="A72" s="570"/>
      <c r="B72" s="575"/>
      <c r="C72" s="481"/>
      <c r="D72" s="481"/>
      <c r="E72" s="481"/>
      <c r="F72" s="481"/>
      <c r="G72" s="572"/>
      <c r="H72" s="107" t="s">
        <v>650</v>
      </c>
      <c r="I72" s="97"/>
      <c r="J72" s="93">
        <v>40458</v>
      </c>
      <c r="K72" s="125">
        <v>418000</v>
      </c>
    </row>
    <row r="73" spans="1:12" ht="12.75">
      <c r="A73" s="570"/>
      <c r="B73" s="575"/>
      <c r="C73" s="481"/>
      <c r="D73" s="481"/>
      <c r="E73" s="481"/>
      <c r="F73" s="481"/>
      <c r="G73" s="572"/>
      <c r="H73" s="129">
        <v>40458</v>
      </c>
      <c r="I73" s="97"/>
      <c r="J73" s="116"/>
      <c r="K73" s="127">
        <f>SUM(K70:K72)</f>
        <v>418000</v>
      </c>
      <c r="L73" s="25">
        <f>H71-K73</f>
        <v>0</v>
      </c>
    </row>
    <row r="74" spans="1:12" ht="57" customHeight="1">
      <c r="A74" s="570">
        <f>A70+1</f>
        <v>18</v>
      </c>
      <c r="B74" s="575" t="s">
        <v>25</v>
      </c>
      <c r="C74" s="481" t="s">
        <v>612</v>
      </c>
      <c r="D74" s="481" t="s">
        <v>164</v>
      </c>
      <c r="E74" s="481" t="s">
        <v>317</v>
      </c>
      <c r="F74" s="481" t="s">
        <v>16</v>
      </c>
      <c r="G74" s="572" t="s">
        <v>26</v>
      </c>
      <c r="H74" s="97" t="s">
        <v>27</v>
      </c>
      <c r="I74" s="97" t="s">
        <v>660</v>
      </c>
      <c r="J74" s="84"/>
      <c r="K74" s="125"/>
      <c r="L74" s="25"/>
    </row>
    <row r="75" spans="1:11" ht="12.75">
      <c r="A75" s="570"/>
      <c r="B75" s="575"/>
      <c r="C75" s="481"/>
      <c r="D75" s="481"/>
      <c r="E75" s="481"/>
      <c r="F75" s="481"/>
      <c r="G75" s="572"/>
      <c r="H75" s="134">
        <v>318000</v>
      </c>
      <c r="I75" s="97"/>
      <c r="J75" s="102"/>
      <c r="K75" s="125"/>
    </row>
    <row r="76" spans="1:11" ht="12.75">
      <c r="A76" s="570"/>
      <c r="B76" s="575"/>
      <c r="C76" s="481"/>
      <c r="D76" s="481"/>
      <c r="E76" s="481"/>
      <c r="F76" s="481"/>
      <c r="G76" s="572"/>
      <c r="H76" s="107" t="s">
        <v>650</v>
      </c>
      <c r="I76" s="97"/>
      <c r="J76" s="93">
        <v>40458</v>
      </c>
      <c r="K76" s="125">
        <v>318000</v>
      </c>
    </row>
    <row r="77" spans="1:12" ht="12.75">
      <c r="A77" s="570"/>
      <c r="B77" s="575"/>
      <c r="C77" s="481"/>
      <c r="D77" s="481"/>
      <c r="E77" s="481"/>
      <c r="F77" s="481"/>
      <c r="G77" s="572"/>
      <c r="H77" s="129">
        <v>40458</v>
      </c>
      <c r="I77" s="97"/>
      <c r="J77" s="116"/>
      <c r="K77" s="127">
        <f>SUM(K74:K76)</f>
        <v>318000</v>
      </c>
      <c r="L77" s="25">
        <f>H75-K77</f>
        <v>0</v>
      </c>
    </row>
    <row r="78" spans="1:12" ht="65.25" customHeight="1">
      <c r="A78" s="570">
        <f>A74+1</f>
        <v>19</v>
      </c>
      <c r="B78" s="575" t="s">
        <v>28</v>
      </c>
      <c r="C78" s="481" t="s">
        <v>612</v>
      </c>
      <c r="D78" s="481" t="s">
        <v>164</v>
      </c>
      <c r="E78" s="481" t="s">
        <v>317</v>
      </c>
      <c r="F78" s="481" t="s">
        <v>29</v>
      </c>
      <c r="G78" s="572" t="s">
        <v>30</v>
      </c>
      <c r="H78" s="97" t="s">
        <v>31</v>
      </c>
      <c r="I78" s="97" t="s">
        <v>32</v>
      </c>
      <c r="J78" s="84"/>
      <c r="K78" s="125"/>
      <c r="L78" s="25"/>
    </row>
    <row r="79" spans="1:11" ht="12.75">
      <c r="A79" s="570"/>
      <c r="B79" s="575"/>
      <c r="C79" s="481"/>
      <c r="D79" s="481"/>
      <c r="E79" s="481"/>
      <c r="F79" s="481"/>
      <c r="G79" s="572"/>
      <c r="H79" s="134">
        <v>194600</v>
      </c>
      <c r="I79" s="97"/>
      <c r="J79" s="102"/>
      <c r="K79" s="125"/>
    </row>
    <row r="80" spans="1:11" ht="12.75">
      <c r="A80" s="570"/>
      <c r="B80" s="575"/>
      <c r="C80" s="481"/>
      <c r="D80" s="481"/>
      <c r="E80" s="481"/>
      <c r="F80" s="481"/>
      <c r="G80" s="572"/>
      <c r="H80" s="107" t="s">
        <v>650</v>
      </c>
      <c r="I80" s="97"/>
      <c r="J80" s="93">
        <v>40458</v>
      </c>
      <c r="K80" s="125">
        <v>194600</v>
      </c>
    </row>
    <row r="81" spans="1:12" ht="12.75">
      <c r="A81" s="570"/>
      <c r="B81" s="575"/>
      <c r="C81" s="481"/>
      <c r="D81" s="481"/>
      <c r="E81" s="481"/>
      <c r="F81" s="481"/>
      <c r="G81" s="572"/>
      <c r="H81" s="129">
        <v>40458</v>
      </c>
      <c r="I81" s="97"/>
      <c r="J81" s="116"/>
      <c r="K81" s="127">
        <f>SUM(K78:K80)</f>
        <v>194600</v>
      </c>
      <c r="L81" s="25">
        <f>H79-K81</f>
        <v>0</v>
      </c>
    </row>
    <row r="82" spans="1:12" ht="63.75">
      <c r="A82" s="570">
        <f>A78+1</f>
        <v>20</v>
      </c>
      <c r="B82" s="575" t="s">
        <v>33</v>
      </c>
      <c r="C82" s="481" t="s">
        <v>612</v>
      </c>
      <c r="D82" s="481" t="s">
        <v>164</v>
      </c>
      <c r="E82" s="481" t="s">
        <v>317</v>
      </c>
      <c r="F82" s="481" t="s">
        <v>34</v>
      </c>
      <c r="G82" s="572" t="s">
        <v>35</v>
      </c>
      <c r="H82" s="97" t="s">
        <v>36</v>
      </c>
      <c r="I82" s="97" t="s">
        <v>660</v>
      </c>
      <c r="J82" s="84"/>
      <c r="K82" s="125"/>
      <c r="L82" s="25"/>
    </row>
    <row r="83" spans="1:11" ht="12.75">
      <c r="A83" s="570"/>
      <c r="B83" s="575"/>
      <c r="C83" s="481"/>
      <c r="D83" s="481"/>
      <c r="E83" s="481"/>
      <c r="F83" s="481"/>
      <c r="G83" s="572"/>
      <c r="H83" s="134">
        <v>177000</v>
      </c>
      <c r="I83" s="97"/>
      <c r="J83" s="102"/>
      <c r="K83" s="125"/>
    </row>
    <row r="84" spans="1:11" ht="12.75">
      <c r="A84" s="570"/>
      <c r="B84" s="575"/>
      <c r="C84" s="481"/>
      <c r="D84" s="481"/>
      <c r="E84" s="481"/>
      <c r="F84" s="481"/>
      <c r="G84" s="572"/>
      <c r="H84" s="107" t="s">
        <v>650</v>
      </c>
      <c r="I84" s="97"/>
      <c r="J84" s="93">
        <v>40464</v>
      </c>
      <c r="K84" s="125">
        <v>177000</v>
      </c>
    </row>
    <row r="85" spans="1:12" ht="12.75">
      <c r="A85" s="570"/>
      <c r="B85" s="575"/>
      <c r="C85" s="481"/>
      <c r="D85" s="481"/>
      <c r="E85" s="481"/>
      <c r="F85" s="481"/>
      <c r="G85" s="572"/>
      <c r="H85" s="129">
        <v>40464</v>
      </c>
      <c r="I85" s="97"/>
      <c r="J85" s="116"/>
      <c r="K85" s="127">
        <f>SUM(K82:K84)</f>
        <v>177000</v>
      </c>
      <c r="L85" s="25">
        <f>H83-K85</f>
        <v>0</v>
      </c>
    </row>
    <row r="86" spans="1:12" ht="76.5">
      <c r="A86" s="570">
        <f>A82+1</f>
        <v>21</v>
      </c>
      <c r="B86" s="575" t="s">
        <v>37</v>
      </c>
      <c r="C86" s="481" t="s">
        <v>612</v>
      </c>
      <c r="D86" s="481" t="s">
        <v>164</v>
      </c>
      <c r="E86" s="481" t="s">
        <v>317</v>
      </c>
      <c r="F86" s="481" t="s">
        <v>38</v>
      </c>
      <c r="G86" s="572" t="s">
        <v>39</v>
      </c>
      <c r="H86" s="124" t="s">
        <v>40</v>
      </c>
      <c r="I86" s="97" t="s">
        <v>41</v>
      </c>
      <c r="J86" s="84"/>
      <c r="K86" s="125"/>
      <c r="L86" s="25"/>
    </row>
    <row r="87" spans="1:11" ht="12.75">
      <c r="A87" s="570"/>
      <c r="B87" s="575"/>
      <c r="C87" s="481"/>
      <c r="D87" s="481"/>
      <c r="E87" s="481"/>
      <c r="F87" s="481"/>
      <c r="G87" s="572"/>
      <c r="H87" s="134">
        <v>199200</v>
      </c>
      <c r="I87" s="97"/>
      <c r="J87" s="96"/>
      <c r="K87" s="125"/>
    </row>
    <row r="88" spans="1:11" ht="12.75">
      <c r="A88" s="570"/>
      <c r="B88" s="575"/>
      <c r="C88" s="481"/>
      <c r="D88" s="481"/>
      <c r="E88" s="481"/>
      <c r="F88" s="481"/>
      <c r="G88" s="572"/>
      <c r="H88" s="107" t="s">
        <v>650</v>
      </c>
      <c r="I88" s="97"/>
      <c r="J88" s="129">
        <v>40466</v>
      </c>
      <c r="K88" s="125">
        <v>199200</v>
      </c>
    </row>
    <row r="89" spans="1:12" ht="12.75">
      <c r="A89" s="570"/>
      <c r="B89" s="575"/>
      <c r="C89" s="481"/>
      <c r="D89" s="481"/>
      <c r="E89" s="481"/>
      <c r="F89" s="481"/>
      <c r="G89" s="572"/>
      <c r="H89" s="129">
        <v>40466</v>
      </c>
      <c r="I89" s="97"/>
      <c r="J89" s="116"/>
      <c r="K89" s="127">
        <f>SUM(K86:K88)</f>
        <v>199200</v>
      </c>
      <c r="L89" s="25">
        <f>H87-K89</f>
        <v>0</v>
      </c>
    </row>
    <row r="90" spans="1:12" ht="57" customHeight="1">
      <c r="A90" s="570">
        <f>A86+1</f>
        <v>22</v>
      </c>
      <c r="B90" s="575" t="s">
        <v>42</v>
      </c>
      <c r="C90" s="481" t="s">
        <v>612</v>
      </c>
      <c r="D90" s="481" t="s">
        <v>164</v>
      </c>
      <c r="E90" s="481" t="s">
        <v>317</v>
      </c>
      <c r="F90" s="481" t="s">
        <v>34</v>
      </c>
      <c r="G90" s="572" t="s">
        <v>43</v>
      </c>
      <c r="H90" s="124" t="s">
        <v>44</v>
      </c>
      <c r="I90" s="97" t="s">
        <v>685</v>
      </c>
      <c r="J90" s="84"/>
      <c r="K90" s="125"/>
      <c r="L90" s="25"/>
    </row>
    <row r="91" spans="1:12" ht="12.75">
      <c r="A91" s="570"/>
      <c r="B91" s="575"/>
      <c r="C91" s="481"/>
      <c r="D91" s="481"/>
      <c r="E91" s="481"/>
      <c r="F91" s="481"/>
      <c r="G91" s="572"/>
      <c r="H91" s="134">
        <v>319761.75</v>
      </c>
      <c r="I91" s="97"/>
      <c r="J91" s="102"/>
      <c r="K91" s="105"/>
      <c r="L91" s="25"/>
    </row>
    <row r="92" spans="1:12" ht="12.75">
      <c r="A92" s="570"/>
      <c r="B92" s="575"/>
      <c r="C92" s="481"/>
      <c r="D92" s="481"/>
      <c r="E92" s="481"/>
      <c r="F92" s="481"/>
      <c r="G92" s="572"/>
      <c r="H92" s="107" t="s">
        <v>650</v>
      </c>
      <c r="I92" s="97"/>
      <c r="J92" s="93">
        <v>40481</v>
      </c>
      <c r="K92" s="105">
        <v>319761.75</v>
      </c>
      <c r="L92" s="25"/>
    </row>
    <row r="93" spans="1:12" ht="12.75">
      <c r="A93" s="570"/>
      <c r="B93" s="575"/>
      <c r="C93" s="481"/>
      <c r="D93" s="481"/>
      <c r="E93" s="481"/>
      <c r="F93" s="481"/>
      <c r="G93" s="572"/>
      <c r="H93" s="129">
        <v>40481</v>
      </c>
      <c r="I93" s="97"/>
      <c r="J93" s="116"/>
      <c r="K93" s="127">
        <f>SUM(K90:K92)</f>
        <v>319761.75</v>
      </c>
      <c r="L93" s="25">
        <f>H91-K93</f>
        <v>0</v>
      </c>
    </row>
    <row r="94" spans="1:12" ht="54.75" customHeight="1">
      <c r="A94" s="570">
        <f>A90+1</f>
        <v>23</v>
      </c>
      <c r="B94" s="575" t="s">
        <v>45</v>
      </c>
      <c r="C94" s="481" t="s">
        <v>612</v>
      </c>
      <c r="D94" s="481" t="s">
        <v>164</v>
      </c>
      <c r="E94" s="481" t="s">
        <v>519</v>
      </c>
      <c r="F94" s="481" t="s">
        <v>46</v>
      </c>
      <c r="G94" s="572" t="s">
        <v>47</v>
      </c>
      <c r="H94" s="129" t="s">
        <v>48</v>
      </c>
      <c r="I94" s="97" t="s">
        <v>694</v>
      </c>
      <c r="J94" s="116"/>
      <c r="K94" s="127"/>
      <c r="L94" s="25"/>
    </row>
    <row r="95" spans="1:12" ht="12.75">
      <c r="A95" s="570"/>
      <c r="B95" s="575"/>
      <c r="C95" s="481"/>
      <c r="D95" s="481"/>
      <c r="E95" s="481"/>
      <c r="F95" s="481"/>
      <c r="G95" s="572"/>
      <c r="H95" s="134">
        <v>393663.01</v>
      </c>
      <c r="I95" s="97"/>
      <c r="J95" s="116"/>
      <c r="K95" s="127"/>
      <c r="L95" s="25"/>
    </row>
    <row r="96" spans="1:12" ht="12.75">
      <c r="A96" s="570"/>
      <c r="B96" s="575"/>
      <c r="C96" s="481"/>
      <c r="D96" s="481"/>
      <c r="E96" s="481"/>
      <c r="F96" s="481"/>
      <c r="G96" s="572"/>
      <c r="H96" s="107" t="s">
        <v>650</v>
      </c>
      <c r="I96" s="97"/>
      <c r="J96" s="84">
        <v>40483</v>
      </c>
      <c r="K96" s="125">
        <v>393663.01</v>
      </c>
      <c r="L96" s="25"/>
    </row>
    <row r="97" spans="1:12" ht="12.75">
      <c r="A97" s="570"/>
      <c r="B97" s="575"/>
      <c r="C97" s="481"/>
      <c r="D97" s="481"/>
      <c r="E97" s="481"/>
      <c r="F97" s="481"/>
      <c r="G97" s="572"/>
      <c r="H97" s="129">
        <v>40482</v>
      </c>
      <c r="I97" s="129"/>
      <c r="J97" s="116"/>
      <c r="K97" s="127">
        <f>SUM(K96:K96)</f>
        <v>393663.01</v>
      </c>
      <c r="L97" s="25">
        <f>H95-K97</f>
        <v>0</v>
      </c>
    </row>
    <row r="98" spans="1:12" ht="64.5" customHeight="1">
      <c r="A98" s="570">
        <f>A94+1</f>
        <v>24</v>
      </c>
      <c r="B98" s="575" t="s">
        <v>49</v>
      </c>
      <c r="C98" s="481" t="s">
        <v>612</v>
      </c>
      <c r="D98" s="481" t="s">
        <v>164</v>
      </c>
      <c r="E98" s="481" t="s">
        <v>317</v>
      </c>
      <c r="F98" s="481" t="s">
        <v>50</v>
      </c>
      <c r="G98" s="572" t="s">
        <v>51</v>
      </c>
      <c r="H98" s="129" t="s">
        <v>52</v>
      </c>
      <c r="I98" s="97" t="s">
        <v>24</v>
      </c>
      <c r="J98" s="116"/>
      <c r="K98" s="127"/>
      <c r="L98" s="25"/>
    </row>
    <row r="99" spans="1:12" ht="12.75">
      <c r="A99" s="570"/>
      <c r="B99" s="575"/>
      <c r="C99" s="481"/>
      <c r="D99" s="481"/>
      <c r="E99" s="481"/>
      <c r="F99" s="481"/>
      <c r="G99" s="572"/>
      <c r="H99" s="134">
        <v>240070</v>
      </c>
      <c r="I99" s="97"/>
      <c r="J99" s="116"/>
      <c r="K99" s="127"/>
      <c r="L99" s="25"/>
    </row>
    <row r="100" spans="1:12" ht="12.75">
      <c r="A100" s="570"/>
      <c r="B100" s="575"/>
      <c r="C100" s="481"/>
      <c r="D100" s="481"/>
      <c r="E100" s="481"/>
      <c r="F100" s="481"/>
      <c r="G100" s="572"/>
      <c r="H100" s="107" t="s">
        <v>650</v>
      </c>
      <c r="I100" s="97"/>
      <c r="J100" s="84">
        <v>40504</v>
      </c>
      <c r="K100" s="125">
        <v>240070</v>
      </c>
      <c r="L100" s="25"/>
    </row>
    <row r="101" spans="1:12" ht="12.75">
      <c r="A101" s="570"/>
      <c r="B101" s="575"/>
      <c r="C101" s="481"/>
      <c r="D101" s="481"/>
      <c r="E101" s="481"/>
      <c r="F101" s="481"/>
      <c r="G101" s="572"/>
      <c r="H101" s="129">
        <v>40504</v>
      </c>
      <c r="I101" s="129"/>
      <c r="J101" s="116"/>
      <c r="K101" s="127">
        <f>SUM(K100:K100)</f>
        <v>240070</v>
      </c>
      <c r="L101" s="25">
        <f>H99-K101</f>
        <v>0</v>
      </c>
    </row>
    <row r="102" spans="1:12" ht="57" customHeight="1">
      <c r="A102" s="570">
        <f>A98+1</f>
        <v>25</v>
      </c>
      <c r="B102" s="575" t="s">
        <v>53</v>
      </c>
      <c r="C102" s="481" t="s">
        <v>612</v>
      </c>
      <c r="D102" s="481" t="s">
        <v>164</v>
      </c>
      <c r="E102" s="481" t="s">
        <v>317</v>
      </c>
      <c r="F102" s="481" t="s">
        <v>54</v>
      </c>
      <c r="G102" s="572" t="s">
        <v>55</v>
      </c>
      <c r="H102" s="129" t="s">
        <v>56</v>
      </c>
      <c r="I102" s="97" t="s">
        <v>24</v>
      </c>
      <c r="J102" s="116"/>
      <c r="K102" s="127"/>
      <c r="L102" s="25"/>
    </row>
    <row r="103" spans="1:12" ht="12.75">
      <c r="A103" s="570"/>
      <c r="B103" s="575"/>
      <c r="C103" s="481"/>
      <c r="D103" s="481"/>
      <c r="E103" s="481"/>
      <c r="F103" s="481"/>
      <c r="G103" s="572"/>
      <c r="H103" s="134">
        <v>255574</v>
      </c>
      <c r="I103" s="97"/>
      <c r="J103" s="116"/>
      <c r="K103" s="127"/>
      <c r="L103" s="25"/>
    </row>
    <row r="104" spans="1:12" ht="12.75">
      <c r="A104" s="570"/>
      <c r="B104" s="575"/>
      <c r="C104" s="481"/>
      <c r="D104" s="481"/>
      <c r="E104" s="481"/>
      <c r="F104" s="481"/>
      <c r="G104" s="572"/>
      <c r="H104" s="107" t="s">
        <v>650</v>
      </c>
      <c r="I104" s="97"/>
      <c r="J104" s="84">
        <v>40504</v>
      </c>
      <c r="K104" s="125">
        <v>255574</v>
      </c>
      <c r="L104" s="25"/>
    </row>
    <row r="105" spans="1:12" ht="12.75">
      <c r="A105" s="570"/>
      <c r="B105" s="575"/>
      <c r="C105" s="481"/>
      <c r="D105" s="481"/>
      <c r="E105" s="481"/>
      <c r="F105" s="481"/>
      <c r="G105" s="572"/>
      <c r="H105" s="129">
        <v>40504</v>
      </c>
      <c r="I105" s="129"/>
      <c r="J105" s="116"/>
      <c r="K105" s="127">
        <f>SUM(K104:K104)</f>
        <v>255574</v>
      </c>
      <c r="L105" s="25">
        <f>H103-K105</f>
        <v>0</v>
      </c>
    </row>
    <row r="106" spans="1:12" ht="53.25" customHeight="1">
      <c r="A106" s="570">
        <f>A102+1</f>
        <v>26</v>
      </c>
      <c r="B106" s="575" t="s">
        <v>57</v>
      </c>
      <c r="C106" s="481" t="s">
        <v>612</v>
      </c>
      <c r="D106" s="481" t="s">
        <v>164</v>
      </c>
      <c r="E106" s="481" t="s">
        <v>317</v>
      </c>
      <c r="F106" s="481" t="s">
        <v>54</v>
      </c>
      <c r="G106" s="572" t="s">
        <v>58</v>
      </c>
      <c r="H106" s="129" t="s">
        <v>59</v>
      </c>
      <c r="I106" s="131" t="s">
        <v>60</v>
      </c>
      <c r="J106" s="116"/>
      <c r="K106" s="127"/>
      <c r="L106" s="25"/>
    </row>
    <row r="107" spans="1:12" ht="12.75">
      <c r="A107" s="570"/>
      <c r="B107" s="575"/>
      <c r="C107" s="481"/>
      <c r="D107" s="481"/>
      <c r="E107" s="481"/>
      <c r="F107" s="481"/>
      <c r="G107" s="572"/>
      <c r="H107" s="134">
        <v>344900</v>
      </c>
      <c r="I107" s="97"/>
      <c r="J107" s="116"/>
      <c r="K107" s="127"/>
      <c r="L107" s="25"/>
    </row>
    <row r="108" spans="1:12" ht="12.75">
      <c r="A108" s="570"/>
      <c r="B108" s="575"/>
      <c r="C108" s="481"/>
      <c r="D108" s="481"/>
      <c r="E108" s="481"/>
      <c r="F108" s="481"/>
      <c r="G108" s="572"/>
      <c r="H108" s="107" t="s">
        <v>650</v>
      </c>
      <c r="I108" s="97"/>
      <c r="J108" s="84">
        <v>40527</v>
      </c>
      <c r="K108" s="125">
        <v>344900</v>
      </c>
      <c r="L108" s="25"/>
    </row>
    <row r="109" spans="1:12" ht="12.75">
      <c r="A109" s="570"/>
      <c r="B109" s="575"/>
      <c r="C109" s="481"/>
      <c r="D109" s="481"/>
      <c r="E109" s="481"/>
      <c r="F109" s="481"/>
      <c r="G109" s="572"/>
      <c r="H109" s="129">
        <v>40527</v>
      </c>
      <c r="I109" s="97"/>
      <c r="J109" s="116"/>
      <c r="K109" s="127">
        <f>SUM(K108:K108)</f>
        <v>344900</v>
      </c>
      <c r="L109" s="25">
        <f>H107-K109</f>
        <v>0</v>
      </c>
    </row>
    <row r="110" spans="1:12" ht="54" customHeight="1">
      <c r="A110" s="570">
        <f>A106+1</f>
        <v>27</v>
      </c>
      <c r="B110" s="575" t="s">
        <v>61</v>
      </c>
      <c r="C110" s="481" t="s">
        <v>612</v>
      </c>
      <c r="D110" s="481" t="s">
        <v>164</v>
      </c>
      <c r="E110" s="481" t="s">
        <v>317</v>
      </c>
      <c r="F110" s="481" t="s">
        <v>62</v>
      </c>
      <c r="G110" s="572" t="s">
        <v>63</v>
      </c>
      <c r="H110" s="129" t="s">
        <v>64</v>
      </c>
      <c r="I110" s="131" t="s">
        <v>60</v>
      </c>
      <c r="J110" s="116"/>
      <c r="K110" s="127"/>
      <c r="L110" s="25"/>
    </row>
    <row r="111" spans="1:12" ht="12.75">
      <c r="A111" s="570"/>
      <c r="B111" s="575"/>
      <c r="C111" s="481"/>
      <c r="D111" s="481"/>
      <c r="E111" s="481"/>
      <c r="F111" s="481"/>
      <c r="G111" s="572"/>
      <c r="H111" s="134">
        <v>344000</v>
      </c>
      <c r="I111" s="97"/>
      <c r="J111" s="116"/>
      <c r="K111" s="127"/>
      <c r="L111" s="25"/>
    </row>
    <row r="112" spans="1:12" ht="12.75">
      <c r="A112" s="570"/>
      <c r="B112" s="575"/>
      <c r="C112" s="481"/>
      <c r="D112" s="481"/>
      <c r="E112" s="481"/>
      <c r="F112" s="481"/>
      <c r="G112" s="572"/>
      <c r="H112" s="107" t="s">
        <v>650</v>
      </c>
      <c r="I112" s="97"/>
      <c r="J112" s="84">
        <v>40527</v>
      </c>
      <c r="K112" s="125">
        <v>344000</v>
      </c>
      <c r="L112" s="25"/>
    </row>
    <row r="113" spans="1:12" ht="12.75">
      <c r="A113" s="570"/>
      <c r="B113" s="575"/>
      <c r="C113" s="481"/>
      <c r="D113" s="481"/>
      <c r="E113" s="481"/>
      <c r="F113" s="481"/>
      <c r="G113" s="572"/>
      <c r="H113" s="129">
        <v>40527</v>
      </c>
      <c r="I113" s="97"/>
      <c r="J113" s="116"/>
      <c r="K113" s="127">
        <f>SUM(K112:K112)</f>
        <v>344000</v>
      </c>
      <c r="L113" s="25">
        <f>H111-K113</f>
        <v>0</v>
      </c>
    </row>
    <row r="114" spans="1:12" ht="66" customHeight="1">
      <c r="A114" s="570">
        <f>A110+1</f>
        <v>28</v>
      </c>
      <c r="B114" s="575" t="s">
        <v>65</v>
      </c>
      <c r="C114" s="481" t="s">
        <v>612</v>
      </c>
      <c r="D114" s="481" t="s">
        <v>164</v>
      </c>
      <c r="E114" s="481" t="s">
        <v>317</v>
      </c>
      <c r="F114" s="481" t="s">
        <v>66</v>
      </c>
      <c r="G114" s="572" t="s">
        <v>67</v>
      </c>
      <c r="H114" s="129" t="s">
        <v>68</v>
      </c>
      <c r="I114" s="97" t="s">
        <v>69</v>
      </c>
      <c r="J114" s="116"/>
      <c r="K114" s="127"/>
      <c r="L114" s="25"/>
    </row>
    <row r="115" spans="1:12" ht="12.75">
      <c r="A115" s="570"/>
      <c r="B115" s="575"/>
      <c r="C115" s="481"/>
      <c r="D115" s="481"/>
      <c r="E115" s="481"/>
      <c r="F115" s="481"/>
      <c r="G115" s="572"/>
      <c r="H115" s="134">
        <v>497900</v>
      </c>
      <c r="I115" s="97"/>
      <c r="J115" s="116"/>
      <c r="K115" s="127"/>
      <c r="L115" s="25"/>
    </row>
    <row r="116" spans="1:12" ht="12.75">
      <c r="A116" s="570"/>
      <c r="B116" s="575"/>
      <c r="C116" s="481"/>
      <c r="D116" s="481"/>
      <c r="E116" s="481"/>
      <c r="F116" s="481"/>
      <c r="G116" s="572"/>
      <c r="H116" s="107" t="s">
        <v>650</v>
      </c>
      <c r="I116" s="97"/>
      <c r="J116" s="84">
        <v>40508</v>
      </c>
      <c r="K116" s="125">
        <v>497900</v>
      </c>
      <c r="L116" s="25"/>
    </row>
    <row r="117" spans="1:12" ht="12.75">
      <c r="A117" s="570"/>
      <c r="B117" s="575"/>
      <c r="C117" s="481"/>
      <c r="D117" s="481"/>
      <c r="E117" s="481"/>
      <c r="F117" s="481"/>
      <c r="G117" s="572"/>
      <c r="H117" s="129">
        <v>40508</v>
      </c>
      <c r="I117" s="97"/>
      <c r="J117" s="116"/>
      <c r="K117" s="127">
        <f>SUM(K116:K116)</f>
        <v>497900</v>
      </c>
      <c r="L117" s="25">
        <f>H115-K117</f>
        <v>0</v>
      </c>
    </row>
    <row r="118" spans="1:12" ht="64.5" customHeight="1">
      <c r="A118" s="570">
        <f>A114+1</f>
        <v>29</v>
      </c>
      <c r="B118" s="575" t="s">
        <v>70</v>
      </c>
      <c r="C118" s="481" t="s">
        <v>612</v>
      </c>
      <c r="D118" s="481" t="s">
        <v>164</v>
      </c>
      <c r="E118" s="481" t="s">
        <v>317</v>
      </c>
      <c r="F118" s="481" t="s">
        <v>71</v>
      </c>
      <c r="G118" s="572" t="s">
        <v>72</v>
      </c>
      <c r="H118" s="129" t="s">
        <v>73</v>
      </c>
      <c r="I118" s="97" t="s">
        <v>69</v>
      </c>
      <c r="J118" s="116"/>
      <c r="K118" s="127"/>
      <c r="L118" s="25"/>
    </row>
    <row r="119" spans="1:12" ht="12.75">
      <c r="A119" s="570"/>
      <c r="B119" s="575"/>
      <c r="C119" s="481"/>
      <c r="D119" s="481"/>
      <c r="E119" s="481"/>
      <c r="F119" s="481"/>
      <c r="G119" s="572"/>
      <c r="H119" s="134">
        <v>498000</v>
      </c>
      <c r="I119" s="97"/>
      <c r="J119" s="116"/>
      <c r="K119" s="127"/>
      <c r="L119" s="25"/>
    </row>
    <row r="120" spans="1:12" ht="12.75">
      <c r="A120" s="570"/>
      <c r="B120" s="575"/>
      <c r="C120" s="481"/>
      <c r="D120" s="481"/>
      <c r="E120" s="481"/>
      <c r="F120" s="481"/>
      <c r="G120" s="572"/>
      <c r="H120" s="107" t="s">
        <v>650</v>
      </c>
      <c r="I120" s="97"/>
      <c r="J120" s="84">
        <v>40539</v>
      </c>
      <c r="K120" s="125">
        <v>498000</v>
      </c>
      <c r="L120" s="25"/>
    </row>
    <row r="121" spans="1:12" ht="12.75">
      <c r="A121" s="570"/>
      <c r="B121" s="575"/>
      <c r="C121" s="481"/>
      <c r="D121" s="481"/>
      <c r="E121" s="481"/>
      <c r="F121" s="481"/>
      <c r="G121" s="572"/>
      <c r="H121" s="129">
        <v>40539</v>
      </c>
      <c r="I121" s="97"/>
      <c r="J121" s="116"/>
      <c r="K121" s="127">
        <f>SUM(K120:K120)</f>
        <v>498000</v>
      </c>
      <c r="L121" s="25">
        <f>H119-K121</f>
        <v>0</v>
      </c>
    </row>
    <row r="122" spans="1:12" ht="69.75" customHeight="1">
      <c r="A122" s="570">
        <f>A118+1</f>
        <v>30</v>
      </c>
      <c r="B122" s="575" t="s">
        <v>74</v>
      </c>
      <c r="C122" s="481" t="s">
        <v>612</v>
      </c>
      <c r="D122" s="481" t="s">
        <v>164</v>
      </c>
      <c r="E122" s="481" t="s">
        <v>317</v>
      </c>
      <c r="F122" s="481" t="s">
        <v>75</v>
      </c>
      <c r="G122" s="572" t="s">
        <v>76</v>
      </c>
      <c r="H122" s="129" t="s">
        <v>77</v>
      </c>
      <c r="I122" s="97" t="s">
        <v>69</v>
      </c>
      <c r="J122" s="116"/>
      <c r="K122" s="127"/>
      <c r="L122" s="25"/>
    </row>
    <row r="123" spans="1:12" ht="12.75">
      <c r="A123" s="570"/>
      <c r="B123" s="575"/>
      <c r="C123" s="481"/>
      <c r="D123" s="481"/>
      <c r="E123" s="481"/>
      <c r="F123" s="481"/>
      <c r="G123" s="572"/>
      <c r="H123" s="134">
        <v>498500</v>
      </c>
      <c r="I123" s="97"/>
      <c r="J123" s="116"/>
      <c r="K123" s="127"/>
      <c r="L123" s="25"/>
    </row>
    <row r="124" spans="1:12" ht="12.75">
      <c r="A124" s="570"/>
      <c r="B124" s="575"/>
      <c r="C124" s="481"/>
      <c r="D124" s="481"/>
      <c r="E124" s="481"/>
      <c r="F124" s="481"/>
      <c r="G124" s="572"/>
      <c r="H124" s="107" t="s">
        <v>650</v>
      </c>
      <c r="I124" s="97"/>
      <c r="J124" s="84">
        <v>40540</v>
      </c>
      <c r="K124" s="125">
        <v>498500</v>
      </c>
      <c r="L124" s="25"/>
    </row>
    <row r="125" spans="1:12" ht="12.75">
      <c r="A125" s="570"/>
      <c r="B125" s="575"/>
      <c r="C125" s="481"/>
      <c r="D125" s="481"/>
      <c r="E125" s="481"/>
      <c r="F125" s="481"/>
      <c r="G125" s="572"/>
      <c r="H125" s="129">
        <v>40540</v>
      </c>
      <c r="I125" s="97"/>
      <c r="J125" s="116"/>
      <c r="K125" s="127">
        <f>SUM(K124:K124)</f>
        <v>498500</v>
      </c>
      <c r="L125" s="25">
        <f>H123-K125</f>
        <v>0</v>
      </c>
    </row>
    <row r="126" spans="1:12" ht="63.75" customHeight="1">
      <c r="A126" s="570">
        <f>A122+1</f>
        <v>31</v>
      </c>
      <c r="B126" s="575" t="s">
        <v>78</v>
      </c>
      <c r="C126" s="481" t="s">
        <v>612</v>
      </c>
      <c r="D126" s="481" t="s">
        <v>164</v>
      </c>
      <c r="E126" s="481" t="s">
        <v>317</v>
      </c>
      <c r="F126" s="481" t="s">
        <v>75</v>
      </c>
      <c r="G126" s="572" t="s">
        <v>79</v>
      </c>
      <c r="H126" s="129" t="s">
        <v>80</v>
      </c>
      <c r="I126" s="97" t="s">
        <v>81</v>
      </c>
      <c r="J126" s="116"/>
      <c r="K126" s="127"/>
      <c r="L126" s="25"/>
    </row>
    <row r="127" spans="1:12" ht="12.75">
      <c r="A127" s="570"/>
      <c r="B127" s="575"/>
      <c r="C127" s="481"/>
      <c r="D127" s="481"/>
      <c r="E127" s="481"/>
      <c r="F127" s="481"/>
      <c r="G127" s="572"/>
      <c r="H127" s="134">
        <v>157900</v>
      </c>
      <c r="I127" s="97"/>
      <c r="J127" s="116"/>
      <c r="K127" s="127"/>
      <c r="L127" s="25"/>
    </row>
    <row r="128" spans="1:12" ht="12.75">
      <c r="A128" s="570"/>
      <c r="B128" s="575"/>
      <c r="C128" s="481"/>
      <c r="D128" s="481"/>
      <c r="E128" s="481"/>
      <c r="F128" s="481"/>
      <c r="G128" s="572"/>
      <c r="H128" s="107" t="s">
        <v>650</v>
      </c>
      <c r="I128" s="97"/>
      <c r="J128" s="84">
        <v>40536</v>
      </c>
      <c r="K128" s="125">
        <v>157900</v>
      </c>
      <c r="L128" s="25"/>
    </row>
    <row r="129" spans="1:12" ht="12.75">
      <c r="A129" s="570"/>
      <c r="B129" s="575"/>
      <c r="C129" s="481"/>
      <c r="D129" s="481"/>
      <c r="E129" s="481"/>
      <c r="F129" s="481"/>
      <c r="G129" s="572"/>
      <c r="H129" s="129">
        <v>40536</v>
      </c>
      <c r="I129" s="97"/>
      <c r="J129" s="116"/>
      <c r="K129" s="127">
        <f>SUM(K128:K128)</f>
        <v>157900</v>
      </c>
      <c r="L129" s="25">
        <f>H127-K129</f>
        <v>0</v>
      </c>
    </row>
    <row r="130" spans="1:12" ht="78.75" customHeight="1">
      <c r="A130" s="570">
        <f>A126+1</f>
        <v>32</v>
      </c>
      <c r="B130" s="575" t="s">
        <v>82</v>
      </c>
      <c r="C130" s="481" t="s">
        <v>612</v>
      </c>
      <c r="D130" s="481" t="s">
        <v>164</v>
      </c>
      <c r="E130" s="481" t="s">
        <v>317</v>
      </c>
      <c r="F130" s="481" t="s">
        <v>75</v>
      </c>
      <c r="G130" s="572" t="s">
        <v>83</v>
      </c>
      <c r="H130" s="129" t="s">
        <v>84</v>
      </c>
      <c r="I130" s="95" t="s">
        <v>665</v>
      </c>
      <c r="J130" s="116"/>
      <c r="K130" s="127"/>
      <c r="L130" s="25"/>
    </row>
    <row r="131" spans="1:12" ht="12.75">
      <c r="A131" s="570"/>
      <c r="B131" s="575"/>
      <c r="C131" s="481"/>
      <c r="D131" s="481"/>
      <c r="E131" s="481"/>
      <c r="F131" s="481"/>
      <c r="G131" s="572"/>
      <c r="H131" s="134">
        <v>246000</v>
      </c>
      <c r="I131" s="97"/>
      <c r="J131" s="116"/>
      <c r="K131" s="127"/>
      <c r="L131" s="25"/>
    </row>
    <row r="132" spans="1:12" ht="12.75">
      <c r="A132" s="570"/>
      <c r="B132" s="575"/>
      <c r="C132" s="481"/>
      <c r="D132" s="481"/>
      <c r="E132" s="481"/>
      <c r="F132" s="481"/>
      <c r="G132" s="572"/>
      <c r="H132" s="107" t="s">
        <v>650</v>
      </c>
      <c r="I132" s="97"/>
      <c r="J132" s="84">
        <v>40550</v>
      </c>
      <c r="K132" s="125">
        <v>246000</v>
      </c>
      <c r="L132" s="25"/>
    </row>
    <row r="133" spans="1:12" ht="12.75">
      <c r="A133" s="570"/>
      <c r="B133" s="575"/>
      <c r="C133" s="481"/>
      <c r="D133" s="481"/>
      <c r="E133" s="481"/>
      <c r="F133" s="481"/>
      <c r="G133" s="572"/>
      <c r="H133" s="129">
        <v>40550</v>
      </c>
      <c r="I133" s="97"/>
      <c r="J133" s="116"/>
      <c r="K133" s="127">
        <f>SUM(K132:K132)</f>
        <v>246000</v>
      </c>
      <c r="L133" s="25">
        <f>H131-K133</f>
        <v>0</v>
      </c>
    </row>
    <row r="134" spans="1:12" ht="53.25" customHeight="1">
      <c r="A134" s="570">
        <f>A130+1</f>
        <v>33</v>
      </c>
      <c r="B134" s="575" t="s">
        <v>85</v>
      </c>
      <c r="C134" s="481" t="s">
        <v>612</v>
      </c>
      <c r="D134" s="481" t="s">
        <v>164</v>
      </c>
      <c r="E134" s="481" t="s">
        <v>519</v>
      </c>
      <c r="F134" s="481" t="s">
        <v>86</v>
      </c>
      <c r="G134" s="572" t="s">
        <v>87</v>
      </c>
      <c r="H134" s="129" t="s">
        <v>88</v>
      </c>
      <c r="I134" s="131" t="s">
        <v>89</v>
      </c>
      <c r="J134" s="116"/>
      <c r="K134" s="127"/>
      <c r="L134" s="25"/>
    </row>
    <row r="135" spans="1:12" ht="12.75">
      <c r="A135" s="570"/>
      <c r="B135" s="575"/>
      <c r="C135" s="481"/>
      <c r="D135" s="481"/>
      <c r="E135" s="481"/>
      <c r="F135" s="481"/>
      <c r="G135" s="572"/>
      <c r="H135" s="134">
        <v>1330300</v>
      </c>
      <c r="I135" s="97"/>
      <c r="J135" s="116"/>
      <c r="K135" s="127"/>
      <c r="L135" s="25"/>
    </row>
    <row r="136" spans="1:12" ht="12.75">
      <c r="A136" s="570"/>
      <c r="B136" s="575"/>
      <c r="C136" s="481"/>
      <c r="D136" s="481"/>
      <c r="E136" s="481"/>
      <c r="F136" s="481"/>
      <c r="G136" s="572"/>
      <c r="H136" s="107" t="s">
        <v>650</v>
      </c>
      <c r="I136" s="97"/>
      <c r="J136" s="84">
        <v>40542</v>
      </c>
      <c r="K136" s="125">
        <v>1330300</v>
      </c>
      <c r="L136" s="25"/>
    </row>
    <row r="137" spans="1:12" ht="12.75">
      <c r="A137" s="570"/>
      <c r="B137" s="575"/>
      <c r="C137" s="481"/>
      <c r="D137" s="481"/>
      <c r="E137" s="481"/>
      <c r="F137" s="481"/>
      <c r="G137" s="572"/>
      <c r="H137" s="129">
        <v>40542</v>
      </c>
      <c r="I137" s="97"/>
      <c r="J137" s="116"/>
      <c r="K137" s="127">
        <f>SUM(K136:K136)</f>
        <v>1330300</v>
      </c>
      <c r="L137" s="25">
        <f>H135-K137</f>
        <v>0</v>
      </c>
    </row>
    <row r="138" spans="1:12" ht="12.75">
      <c r="A138" s="117"/>
      <c r="B138" s="135"/>
      <c r="C138" s="118"/>
      <c r="D138" s="118"/>
      <c r="E138" s="118"/>
      <c r="F138" s="118"/>
      <c r="G138" s="119"/>
      <c r="H138" s="120"/>
      <c r="I138" s="121"/>
      <c r="J138" s="108"/>
      <c r="K138" s="75"/>
      <c r="L138" s="25"/>
    </row>
    <row r="139" spans="6:11" ht="12.75" customHeight="1">
      <c r="F139" s="569" t="s">
        <v>385</v>
      </c>
      <c r="G139" s="569"/>
      <c r="H139" s="109"/>
      <c r="I139" s="569" t="s">
        <v>386</v>
      </c>
      <c r="J139" s="569"/>
      <c r="K139" s="109"/>
    </row>
    <row r="141" spans="7:8" ht="12.75">
      <c r="G141" s="54" t="s">
        <v>90</v>
      </c>
      <c r="H141" s="53">
        <f>SUM(H7,H15,H19,H27,H39,H63,H67,H71,H75,H83,H87,H91,H99,H103,H107,H111,H115,H119,H123,H127,H131,H79)</f>
        <v>6795964.632999999</v>
      </c>
    </row>
    <row r="142" spans="7:8" ht="12.75">
      <c r="G142" s="54" t="s">
        <v>91</v>
      </c>
      <c r="H142" s="53">
        <f>SUM(H11,H31,H35,H43,H47,H51,H55,H59,H95,H135)</f>
        <v>18186379.4</v>
      </c>
    </row>
    <row r="143" spans="7:8" ht="12.75">
      <c r="G143" s="54" t="s">
        <v>92</v>
      </c>
      <c r="H143" s="53">
        <f>SUM(H23)</f>
        <v>5816.45</v>
      </c>
    </row>
    <row r="145" spans="7:9" ht="12.75">
      <c r="G145" s="54" t="s">
        <v>93</v>
      </c>
      <c r="H145" s="53">
        <f>SUM(H55,H59)</f>
        <v>6066275.17</v>
      </c>
      <c r="I145" s="53"/>
    </row>
    <row r="146" ht="12.75">
      <c r="K146" s="53"/>
    </row>
    <row r="147" ht="12.75">
      <c r="K147" s="53"/>
    </row>
    <row r="148" ht="12.75">
      <c r="K148" s="53"/>
    </row>
  </sheetData>
  <sheetProtection selectLockedCells="1" selectUnlockedCells="1"/>
  <mergeCells count="237">
    <mergeCell ref="I139:J139"/>
    <mergeCell ref="E134:E137"/>
    <mergeCell ref="F134:F137"/>
    <mergeCell ref="G134:G137"/>
    <mergeCell ref="F139:G139"/>
    <mergeCell ref="A134:A137"/>
    <mergeCell ref="B134:B137"/>
    <mergeCell ref="C134:C137"/>
    <mergeCell ref="D134:D137"/>
    <mergeCell ref="G126:G129"/>
    <mergeCell ref="A130:A133"/>
    <mergeCell ref="B130:B133"/>
    <mergeCell ref="C130:C133"/>
    <mergeCell ref="D130:D133"/>
    <mergeCell ref="E130:E133"/>
    <mergeCell ref="F130:F133"/>
    <mergeCell ref="G130:G133"/>
    <mergeCell ref="A126:A129"/>
    <mergeCell ref="B126:B129"/>
    <mergeCell ref="C126:C129"/>
    <mergeCell ref="D126:D129"/>
    <mergeCell ref="E118:E121"/>
    <mergeCell ref="F118:F121"/>
    <mergeCell ref="C118:C121"/>
    <mergeCell ref="D118:D121"/>
    <mergeCell ref="E126:E129"/>
    <mergeCell ref="F126:F129"/>
    <mergeCell ref="G118:G121"/>
    <mergeCell ref="A122:A125"/>
    <mergeCell ref="B122:B125"/>
    <mergeCell ref="C122:C125"/>
    <mergeCell ref="D122:D125"/>
    <mergeCell ref="E122:E125"/>
    <mergeCell ref="F122:F125"/>
    <mergeCell ref="G122:G125"/>
    <mergeCell ref="A118:A121"/>
    <mergeCell ref="B118:B121"/>
    <mergeCell ref="G110:G113"/>
    <mergeCell ref="A114:A117"/>
    <mergeCell ref="B114:B117"/>
    <mergeCell ref="C114:C117"/>
    <mergeCell ref="D114:D117"/>
    <mergeCell ref="E114:E117"/>
    <mergeCell ref="F114:F117"/>
    <mergeCell ref="G114:G117"/>
    <mergeCell ref="A110:A113"/>
    <mergeCell ref="B110:B113"/>
    <mergeCell ref="C110:C113"/>
    <mergeCell ref="D110:D113"/>
    <mergeCell ref="E102:E105"/>
    <mergeCell ref="F102:F105"/>
    <mergeCell ref="C102:C105"/>
    <mergeCell ref="D102:D105"/>
    <mergeCell ref="E110:E113"/>
    <mergeCell ref="F110:F113"/>
    <mergeCell ref="G102:G105"/>
    <mergeCell ref="A106:A109"/>
    <mergeCell ref="B106:B109"/>
    <mergeCell ref="C106:C109"/>
    <mergeCell ref="D106:D109"/>
    <mergeCell ref="E106:E109"/>
    <mergeCell ref="F106:F109"/>
    <mergeCell ref="G106:G109"/>
    <mergeCell ref="A102:A105"/>
    <mergeCell ref="B102:B105"/>
    <mergeCell ref="G94:G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86:E89"/>
    <mergeCell ref="F86:F89"/>
    <mergeCell ref="C86:C89"/>
    <mergeCell ref="D86:D89"/>
    <mergeCell ref="E94:E97"/>
    <mergeCell ref="F94:F97"/>
    <mergeCell ref="G86:G89"/>
    <mergeCell ref="A90:A93"/>
    <mergeCell ref="B90:B93"/>
    <mergeCell ref="C90:C93"/>
    <mergeCell ref="D90:D93"/>
    <mergeCell ref="E90:E93"/>
    <mergeCell ref="F90:F93"/>
    <mergeCell ref="G90:G93"/>
    <mergeCell ref="A86:A89"/>
    <mergeCell ref="B86:B89"/>
    <mergeCell ref="G78:G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0:E73"/>
    <mergeCell ref="F70:F73"/>
    <mergeCell ref="C70:C73"/>
    <mergeCell ref="D70:D73"/>
    <mergeCell ref="E78:E81"/>
    <mergeCell ref="F78:F81"/>
    <mergeCell ref="G70:G73"/>
    <mergeCell ref="A74:A77"/>
    <mergeCell ref="B74:B77"/>
    <mergeCell ref="C74:C77"/>
    <mergeCell ref="D74:D77"/>
    <mergeCell ref="E74:E77"/>
    <mergeCell ref="F74:F77"/>
    <mergeCell ref="G74:G77"/>
    <mergeCell ref="A70:A73"/>
    <mergeCell ref="B70:B73"/>
    <mergeCell ref="E66:E69"/>
    <mergeCell ref="F66:F69"/>
    <mergeCell ref="G66:G69"/>
    <mergeCell ref="I68:I69"/>
    <mergeCell ref="A66:A69"/>
    <mergeCell ref="B66:B69"/>
    <mergeCell ref="C66:C69"/>
    <mergeCell ref="D66:D69"/>
    <mergeCell ref="G58:G61"/>
    <mergeCell ref="A62:A65"/>
    <mergeCell ref="B62:B65"/>
    <mergeCell ref="C62:C65"/>
    <mergeCell ref="D62:D65"/>
    <mergeCell ref="E62:E65"/>
    <mergeCell ref="F62:F65"/>
    <mergeCell ref="G62:G65"/>
    <mergeCell ref="A58:A61"/>
    <mergeCell ref="B58:B61"/>
    <mergeCell ref="C58:C61"/>
    <mergeCell ref="D58:D61"/>
    <mergeCell ref="E50:E53"/>
    <mergeCell ref="F50:F53"/>
    <mergeCell ref="C50:C53"/>
    <mergeCell ref="D50:D53"/>
    <mergeCell ref="E58:E61"/>
    <mergeCell ref="F58:F61"/>
    <mergeCell ref="G50:G53"/>
    <mergeCell ref="A54:A57"/>
    <mergeCell ref="B54:B57"/>
    <mergeCell ref="C54:C57"/>
    <mergeCell ref="D54:D57"/>
    <mergeCell ref="E54:E57"/>
    <mergeCell ref="F54:F57"/>
    <mergeCell ref="G54:G57"/>
    <mergeCell ref="A50:A53"/>
    <mergeCell ref="B50:B53"/>
    <mergeCell ref="G42:G45"/>
    <mergeCell ref="A46:A49"/>
    <mergeCell ref="B46:B49"/>
    <mergeCell ref="C46:C49"/>
    <mergeCell ref="D46:D49"/>
    <mergeCell ref="E46:E49"/>
    <mergeCell ref="F46:F49"/>
    <mergeCell ref="G46:G49"/>
    <mergeCell ref="A42:A45"/>
    <mergeCell ref="B42:B45"/>
    <mergeCell ref="A34:A37"/>
    <mergeCell ref="B34:B37"/>
    <mergeCell ref="C42:C45"/>
    <mergeCell ref="D42:D45"/>
    <mergeCell ref="E34:E37"/>
    <mergeCell ref="F34:F37"/>
    <mergeCell ref="C34:C37"/>
    <mergeCell ref="D34:D37"/>
    <mergeCell ref="E42:E45"/>
    <mergeCell ref="F42:F45"/>
    <mergeCell ref="A26:A29"/>
    <mergeCell ref="B26:B29"/>
    <mergeCell ref="G34:G37"/>
    <mergeCell ref="A38:A41"/>
    <mergeCell ref="B38:B41"/>
    <mergeCell ref="C38:C41"/>
    <mergeCell ref="D38:D41"/>
    <mergeCell ref="E38:E41"/>
    <mergeCell ref="F38:F41"/>
    <mergeCell ref="G38:G41"/>
    <mergeCell ref="E26:E29"/>
    <mergeCell ref="F26:F29"/>
    <mergeCell ref="G26:G29"/>
    <mergeCell ref="A30:A33"/>
    <mergeCell ref="B30:B33"/>
    <mergeCell ref="C30:C33"/>
    <mergeCell ref="D30:D33"/>
    <mergeCell ref="E30:E33"/>
    <mergeCell ref="F30:F33"/>
    <mergeCell ref="G30:G33"/>
    <mergeCell ref="F22:F25"/>
    <mergeCell ref="G22:G25"/>
    <mergeCell ref="A18:A21"/>
    <mergeCell ref="B18:B21"/>
    <mergeCell ref="C26:C29"/>
    <mergeCell ref="D26:D29"/>
    <mergeCell ref="E18:E21"/>
    <mergeCell ref="F18:F21"/>
    <mergeCell ref="C18:C21"/>
    <mergeCell ref="D18:D21"/>
    <mergeCell ref="F14:F17"/>
    <mergeCell ref="G14:G17"/>
    <mergeCell ref="A10:A13"/>
    <mergeCell ref="B10:B13"/>
    <mergeCell ref="G18:G21"/>
    <mergeCell ref="A22:A25"/>
    <mergeCell ref="B22:B25"/>
    <mergeCell ref="C22:C25"/>
    <mergeCell ref="D22:D25"/>
    <mergeCell ref="E22:E25"/>
    <mergeCell ref="D6:D9"/>
    <mergeCell ref="E6:E9"/>
    <mergeCell ref="F6:F9"/>
    <mergeCell ref="G6:G9"/>
    <mergeCell ref="G10:G13"/>
    <mergeCell ref="A14:A17"/>
    <mergeCell ref="B14:B17"/>
    <mergeCell ref="C14:C17"/>
    <mergeCell ref="D14:D17"/>
    <mergeCell ref="E14:E17"/>
    <mergeCell ref="C10:C13"/>
    <mergeCell ref="D10:D13"/>
    <mergeCell ref="E10:E13"/>
    <mergeCell ref="F10:F13"/>
    <mergeCell ref="A1:F1"/>
    <mergeCell ref="A2:F2"/>
    <mergeCell ref="A3:K3"/>
    <mergeCell ref="A6:A9"/>
    <mergeCell ref="B6:B9"/>
    <mergeCell ref="C6:C9"/>
  </mergeCells>
  <printOptions/>
  <pageMargins left="0.39375" right="0.39375" top="0.39375" bottom="0.39375" header="0.5118055555555555" footer="0.5118055555555555"/>
  <pageSetup horizontalDpi="300" verticalDpi="300" orientation="landscape" paperSize="9" scale="83" r:id="rId1"/>
  <rowBreaks count="7" manualBreakCount="7">
    <brk id="13" max="255" man="1"/>
    <brk id="33" max="255" man="1"/>
    <brk id="53" max="255" man="1"/>
    <brk id="69" max="255" man="1"/>
    <brk id="89" max="255" man="1"/>
    <brk id="113" max="255" man="1"/>
    <brk id="1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0"/>
  <sheetViews>
    <sheetView view="pageBreakPreview" zoomScaleNormal="90" zoomScaleSheetLayoutView="100" zoomScalePageLayoutView="0" workbookViewId="0" topLeftCell="A1">
      <selection activeCell="F155" sqref="F155:F158"/>
    </sheetView>
  </sheetViews>
  <sheetFormatPr defaultColWidth="9.00390625" defaultRowHeight="12.75"/>
  <cols>
    <col min="1" max="1" width="5.875" style="54" customWidth="1"/>
    <col min="2" max="2" width="10.125" style="136" customWidth="1"/>
    <col min="3" max="3" width="22.00390625" style="54" customWidth="1"/>
    <col min="4" max="4" width="10.00390625" style="54" customWidth="1"/>
    <col min="5" max="5" width="9.25390625" style="54" customWidth="1"/>
    <col min="6" max="6" width="21.00390625" style="54" customWidth="1"/>
    <col min="7" max="7" width="45.75390625" style="54" customWidth="1"/>
    <col min="8" max="8" width="25.625" style="54" customWidth="1"/>
    <col min="9" max="9" width="10.00390625" style="54" customWidth="1"/>
    <col min="10" max="10" width="11.125" style="54" customWidth="1"/>
    <col min="11" max="11" width="11.75390625" style="1" customWidth="1"/>
    <col min="12" max="16384" width="9.125" style="1" customWidth="1"/>
  </cols>
  <sheetData>
    <row r="1" spans="1:6" ht="12.75">
      <c r="A1" s="540" t="s">
        <v>494</v>
      </c>
      <c r="B1" s="540"/>
      <c r="C1" s="540"/>
      <c r="D1" s="540"/>
      <c r="E1" s="540"/>
      <c r="F1" s="540"/>
    </row>
    <row r="2" spans="1:6" ht="12.75">
      <c r="A2" s="540" t="s">
        <v>495</v>
      </c>
      <c r="B2" s="540"/>
      <c r="C2" s="540"/>
      <c r="D2" s="540"/>
      <c r="E2" s="540"/>
      <c r="F2" s="540"/>
    </row>
    <row r="3" spans="1:10" ht="19.5">
      <c r="A3" s="541" t="s">
        <v>94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0" s="123" customFormat="1" ht="69.75" customHeight="1">
      <c r="A5" s="97" t="s">
        <v>154</v>
      </c>
      <c r="B5" s="129" t="s">
        <v>95</v>
      </c>
      <c r="C5" s="122" t="s">
        <v>155</v>
      </c>
      <c r="D5" s="122" t="s">
        <v>156</v>
      </c>
      <c r="E5" s="122" t="s">
        <v>157</v>
      </c>
      <c r="F5" s="97" t="s">
        <v>158</v>
      </c>
      <c r="G5" s="122" t="s">
        <v>388</v>
      </c>
      <c r="H5" s="122" t="s">
        <v>161</v>
      </c>
      <c r="I5" s="122" t="s">
        <v>720</v>
      </c>
      <c r="J5" s="97" t="s">
        <v>312</v>
      </c>
    </row>
    <row r="6" spans="1:10" ht="77.25" customHeight="1">
      <c r="A6" s="570">
        <v>1</v>
      </c>
      <c r="B6" s="577">
        <v>40570</v>
      </c>
      <c r="C6" s="481" t="s">
        <v>612</v>
      </c>
      <c r="D6" s="481" t="s">
        <v>164</v>
      </c>
      <c r="E6" s="468" t="s">
        <v>317</v>
      </c>
      <c r="F6" s="481" t="s">
        <v>96</v>
      </c>
      <c r="G6" s="97" t="s">
        <v>1071</v>
      </c>
      <c r="H6" s="31" t="s">
        <v>649</v>
      </c>
      <c r="I6" s="84"/>
      <c r="J6" s="125"/>
    </row>
    <row r="7" spans="1:10" ht="12.75">
      <c r="A7" s="570"/>
      <c r="B7" s="577"/>
      <c r="C7" s="481"/>
      <c r="D7" s="481"/>
      <c r="E7" s="469"/>
      <c r="F7" s="481"/>
      <c r="G7" s="133">
        <v>368489.57</v>
      </c>
      <c r="H7" s="31"/>
      <c r="I7" s="84"/>
      <c r="J7" s="96"/>
    </row>
    <row r="8" spans="1:10" ht="12.75">
      <c r="A8" s="570"/>
      <c r="B8" s="577"/>
      <c r="C8" s="481"/>
      <c r="D8" s="481"/>
      <c r="E8" s="469"/>
      <c r="F8" s="481"/>
      <c r="G8" s="107" t="s">
        <v>650</v>
      </c>
      <c r="H8" s="116"/>
      <c r="I8" s="84">
        <v>40903</v>
      </c>
      <c r="J8" s="125">
        <v>368489.57</v>
      </c>
    </row>
    <row r="9" spans="1:11" ht="12.75" customHeight="1">
      <c r="A9" s="570"/>
      <c r="B9" s="577"/>
      <c r="C9" s="481"/>
      <c r="D9" s="481"/>
      <c r="E9" s="519"/>
      <c r="F9" s="481"/>
      <c r="G9" s="107">
        <v>40908</v>
      </c>
      <c r="H9" s="116"/>
      <c r="I9" s="84"/>
      <c r="J9" s="127">
        <f>SUM(J6:J8)</f>
        <v>368489.57</v>
      </c>
      <c r="K9" s="25">
        <f>G7-J9</f>
        <v>0</v>
      </c>
    </row>
    <row r="10" spans="1:10" ht="63" customHeight="1">
      <c r="A10" s="570">
        <f>A6+1</f>
        <v>2</v>
      </c>
      <c r="B10" s="577">
        <v>40575</v>
      </c>
      <c r="C10" s="481" t="s">
        <v>612</v>
      </c>
      <c r="D10" s="481" t="s">
        <v>164</v>
      </c>
      <c r="E10" s="481" t="s">
        <v>519</v>
      </c>
      <c r="F10" s="481" t="s">
        <v>97</v>
      </c>
      <c r="G10" s="97" t="s">
        <v>98</v>
      </c>
      <c r="H10" s="97" t="s">
        <v>655</v>
      </c>
      <c r="I10" s="84"/>
      <c r="J10" s="125"/>
    </row>
    <row r="11" spans="1:10" ht="12.75">
      <c r="A11" s="570"/>
      <c r="B11" s="577"/>
      <c r="C11" s="481"/>
      <c r="D11" s="481"/>
      <c r="E11" s="481"/>
      <c r="F11" s="481"/>
      <c r="G11" s="134">
        <v>720000</v>
      </c>
      <c r="H11" s="97"/>
      <c r="I11" s="84"/>
      <c r="J11" s="125"/>
    </row>
    <row r="12" spans="1:10" ht="12.75">
      <c r="A12" s="570"/>
      <c r="B12" s="577"/>
      <c r="C12" s="481"/>
      <c r="D12" s="481"/>
      <c r="E12" s="481"/>
      <c r="F12" s="481"/>
      <c r="G12" s="107" t="s">
        <v>650</v>
      </c>
      <c r="H12" s="116"/>
      <c r="I12" s="84">
        <v>40905</v>
      </c>
      <c r="J12" s="125">
        <v>720000</v>
      </c>
    </row>
    <row r="13" spans="1:11" ht="12.75">
      <c r="A13" s="570"/>
      <c r="B13" s="577"/>
      <c r="C13" s="481"/>
      <c r="D13" s="481"/>
      <c r="E13" s="481"/>
      <c r="F13" s="481"/>
      <c r="G13" s="107">
        <v>40907</v>
      </c>
      <c r="H13" s="116"/>
      <c r="I13" s="84"/>
      <c r="J13" s="127">
        <f>SUM(J10:J12)</f>
        <v>720000</v>
      </c>
      <c r="K13" s="25">
        <f>G11-J13</f>
        <v>0</v>
      </c>
    </row>
    <row r="14" spans="1:10" ht="63.75">
      <c r="A14" s="570">
        <f>A10+1</f>
        <v>3</v>
      </c>
      <c r="B14" s="577">
        <v>40588</v>
      </c>
      <c r="C14" s="481" t="s">
        <v>612</v>
      </c>
      <c r="D14" s="481" t="s">
        <v>164</v>
      </c>
      <c r="E14" s="481" t="s">
        <v>525</v>
      </c>
      <c r="F14" s="481" t="s">
        <v>99</v>
      </c>
      <c r="G14" s="97" t="s">
        <v>100</v>
      </c>
      <c r="H14" s="97" t="s">
        <v>670</v>
      </c>
      <c r="I14" s="84"/>
      <c r="J14" s="125"/>
    </row>
    <row r="15" spans="1:10" ht="12.75">
      <c r="A15" s="570"/>
      <c r="B15" s="577"/>
      <c r="C15" s="481"/>
      <c r="D15" s="481"/>
      <c r="E15" s="481"/>
      <c r="F15" s="481"/>
      <c r="G15" s="134">
        <v>11628</v>
      </c>
      <c r="H15" s="97"/>
      <c r="I15" s="84"/>
      <c r="J15" s="125"/>
    </row>
    <row r="16" spans="1:10" ht="12.75">
      <c r="A16" s="570"/>
      <c r="B16" s="577"/>
      <c r="C16" s="481"/>
      <c r="D16" s="481"/>
      <c r="E16" s="481"/>
      <c r="F16" s="481"/>
      <c r="G16" s="107" t="s">
        <v>650</v>
      </c>
      <c r="H16" s="97"/>
      <c r="I16" s="84">
        <v>40952</v>
      </c>
      <c r="J16" s="125">
        <v>11628</v>
      </c>
    </row>
    <row r="17" spans="1:11" ht="12.75">
      <c r="A17" s="570"/>
      <c r="B17" s="577"/>
      <c r="C17" s="481"/>
      <c r="D17" s="481"/>
      <c r="E17" s="481"/>
      <c r="F17" s="481"/>
      <c r="G17" s="129">
        <v>40952</v>
      </c>
      <c r="H17" s="116"/>
      <c r="I17" s="84"/>
      <c r="J17" s="127">
        <f>SUM(J14:J16)</f>
        <v>11628</v>
      </c>
      <c r="K17" s="25">
        <f>G15-J17</f>
        <v>0</v>
      </c>
    </row>
    <row r="18" spans="1:10" ht="51">
      <c r="A18" s="570">
        <f>A14+1</f>
        <v>4</v>
      </c>
      <c r="B18" s="577">
        <v>40588</v>
      </c>
      <c r="C18" s="481" t="s">
        <v>612</v>
      </c>
      <c r="D18" s="481" t="s">
        <v>164</v>
      </c>
      <c r="E18" s="481" t="s">
        <v>519</v>
      </c>
      <c r="F18" s="481" t="s">
        <v>101</v>
      </c>
      <c r="G18" s="97" t="s">
        <v>679</v>
      </c>
      <c r="H18" s="97" t="s">
        <v>694</v>
      </c>
      <c r="I18" s="84"/>
      <c r="J18" s="125"/>
    </row>
    <row r="19" spans="1:10" ht="12.75">
      <c r="A19" s="570"/>
      <c r="B19" s="577"/>
      <c r="C19" s="481"/>
      <c r="D19" s="481"/>
      <c r="E19" s="481"/>
      <c r="F19" s="481"/>
      <c r="G19" s="134">
        <v>1798155.48</v>
      </c>
      <c r="H19" s="97"/>
      <c r="I19" s="84"/>
      <c r="J19" s="125"/>
    </row>
    <row r="20" spans="1:10" ht="12.75">
      <c r="A20" s="570"/>
      <c r="B20" s="577"/>
      <c r="C20" s="481"/>
      <c r="D20" s="481"/>
      <c r="E20" s="481"/>
      <c r="F20" s="481"/>
      <c r="G20" s="107" t="s">
        <v>650</v>
      </c>
      <c r="H20" s="97"/>
      <c r="I20" s="84">
        <v>40681</v>
      </c>
      <c r="J20" s="125">
        <v>1798155.48</v>
      </c>
    </row>
    <row r="21" spans="1:11" ht="12.75">
      <c r="A21" s="570"/>
      <c r="B21" s="577"/>
      <c r="C21" s="481"/>
      <c r="D21" s="481"/>
      <c r="E21" s="481"/>
      <c r="F21" s="481"/>
      <c r="G21" s="107">
        <v>40695</v>
      </c>
      <c r="H21" s="116"/>
      <c r="I21" s="116"/>
      <c r="J21" s="127">
        <f>SUM(J18:J20)</f>
        <v>1798155.48</v>
      </c>
      <c r="K21" s="25">
        <f>G19-J21</f>
        <v>0</v>
      </c>
    </row>
    <row r="22" spans="1:10" ht="94.5" customHeight="1">
      <c r="A22" s="578">
        <v>5</v>
      </c>
      <c r="B22" s="581">
        <v>40589</v>
      </c>
      <c r="C22" s="468" t="s">
        <v>612</v>
      </c>
      <c r="D22" s="468" t="s">
        <v>164</v>
      </c>
      <c r="E22" s="468" t="s">
        <v>519</v>
      </c>
      <c r="F22" s="468" t="s">
        <v>102</v>
      </c>
      <c r="G22" s="97" t="s">
        <v>103</v>
      </c>
      <c r="H22" s="97" t="s">
        <v>104</v>
      </c>
      <c r="I22" s="84"/>
      <c r="J22" s="125"/>
    </row>
    <row r="23" spans="1:10" ht="12.75">
      <c r="A23" s="579"/>
      <c r="B23" s="582"/>
      <c r="C23" s="469"/>
      <c r="D23" s="469"/>
      <c r="E23" s="469"/>
      <c r="F23" s="469"/>
      <c r="G23" s="134">
        <v>2057354.66</v>
      </c>
      <c r="H23" s="97" t="s">
        <v>702</v>
      </c>
      <c r="I23" s="84">
        <v>40735</v>
      </c>
      <c r="J23" s="125">
        <v>624447.53</v>
      </c>
    </row>
    <row r="24" spans="1:10" ht="12.75">
      <c r="A24" s="579"/>
      <c r="B24" s="582"/>
      <c r="C24" s="469"/>
      <c r="D24" s="469"/>
      <c r="E24" s="469"/>
      <c r="F24" s="469"/>
      <c r="G24" s="107" t="s">
        <v>650</v>
      </c>
      <c r="H24" s="97" t="s">
        <v>703</v>
      </c>
      <c r="I24" s="84">
        <v>40753</v>
      </c>
      <c r="J24" s="125">
        <v>108239.22</v>
      </c>
    </row>
    <row r="25" spans="1:12" ht="14.25" customHeight="1">
      <c r="A25" s="579"/>
      <c r="B25" s="582"/>
      <c r="C25" s="469"/>
      <c r="D25" s="469"/>
      <c r="E25" s="469"/>
      <c r="F25" s="469"/>
      <c r="G25" s="129">
        <v>40724</v>
      </c>
      <c r="H25" s="166">
        <v>1947589.74</v>
      </c>
      <c r="I25" s="192" t="s">
        <v>1090</v>
      </c>
      <c r="J25" s="127"/>
      <c r="K25" s="25"/>
      <c r="L25" s="7"/>
    </row>
    <row r="26" spans="1:12" ht="14.25" customHeight="1">
      <c r="A26" s="579"/>
      <c r="B26" s="582"/>
      <c r="C26" s="469"/>
      <c r="D26" s="469"/>
      <c r="E26" s="469"/>
      <c r="F26" s="469"/>
      <c r="G26" s="129"/>
      <c r="H26" s="191" t="s">
        <v>721</v>
      </c>
      <c r="I26" s="196"/>
      <c r="J26" s="127"/>
      <c r="K26" s="25"/>
      <c r="L26" s="7"/>
    </row>
    <row r="27" spans="1:12" ht="14.25" customHeight="1">
      <c r="A27" s="579"/>
      <c r="B27" s="582"/>
      <c r="C27" s="469"/>
      <c r="D27" s="469"/>
      <c r="E27" s="469"/>
      <c r="F27" s="469"/>
      <c r="G27" s="129"/>
      <c r="H27" s="166" t="s">
        <v>703</v>
      </c>
      <c r="I27" s="116"/>
      <c r="J27" s="127"/>
      <c r="K27" s="168" t="s">
        <v>725</v>
      </c>
      <c r="L27" s="7"/>
    </row>
    <row r="28" spans="1:12" ht="14.25" customHeight="1">
      <c r="A28" s="580"/>
      <c r="B28" s="583"/>
      <c r="C28" s="519"/>
      <c r="D28" s="519"/>
      <c r="E28" s="519"/>
      <c r="F28" s="519"/>
      <c r="G28" s="96">
        <f>G23-H28</f>
        <v>1287734.71</v>
      </c>
      <c r="H28" s="166">
        <v>769619.95</v>
      </c>
      <c r="I28" s="169">
        <f>K28</f>
        <v>36933.19999999995</v>
      </c>
      <c r="J28" s="127">
        <f>SUM(J23:J27)</f>
        <v>732686.75</v>
      </c>
      <c r="K28" s="25">
        <f>H28-J28</f>
        <v>36933.19999999995</v>
      </c>
      <c r="L28" s="7"/>
    </row>
    <row r="29" spans="1:10" ht="76.5">
      <c r="A29" s="570">
        <f>A22+1</f>
        <v>6</v>
      </c>
      <c r="B29" s="577">
        <v>40602</v>
      </c>
      <c r="C29" s="481" t="s">
        <v>612</v>
      </c>
      <c r="D29" s="481" t="s">
        <v>164</v>
      </c>
      <c r="E29" s="481" t="s">
        <v>317</v>
      </c>
      <c r="F29" s="481" t="s">
        <v>105</v>
      </c>
      <c r="G29" s="97" t="s">
        <v>106</v>
      </c>
      <c r="H29" s="97" t="s">
        <v>81</v>
      </c>
      <c r="I29" s="84"/>
      <c r="J29" s="125"/>
    </row>
    <row r="30" spans="1:10" ht="12.75">
      <c r="A30" s="570"/>
      <c r="B30" s="577"/>
      <c r="C30" s="481"/>
      <c r="D30" s="481"/>
      <c r="E30" s="481"/>
      <c r="F30" s="481"/>
      <c r="G30" s="134">
        <v>372900</v>
      </c>
      <c r="H30" s="97"/>
      <c r="I30" s="102"/>
      <c r="J30" s="125"/>
    </row>
    <row r="31" spans="1:10" ht="12.75">
      <c r="A31" s="570"/>
      <c r="B31" s="577"/>
      <c r="C31" s="481"/>
      <c r="D31" s="481"/>
      <c r="E31" s="481"/>
      <c r="F31" s="481"/>
      <c r="G31" s="107" t="s">
        <v>650</v>
      </c>
      <c r="H31" s="97"/>
      <c r="I31" s="93">
        <v>40667</v>
      </c>
      <c r="J31" s="125">
        <v>372900</v>
      </c>
    </row>
    <row r="32" spans="1:11" ht="12.75">
      <c r="A32" s="570"/>
      <c r="B32" s="577"/>
      <c r="C32" s="481"/>
      <c r="D32" s="481"/>
      <c r="E32" s="481"/>
      <c r="F32" s="481"/>
      <c r="G32" s="129">
        <v>40606</v>
      </c>
      <c r="H32" s="97"/>
      <c r="I32" s="116"/>
      <c r="J32" s="127">
        <f>SUM(J29:J31)</f>
        <v>372900</v>
      </c>
      <c r="K32" s="25">
        <f>G30-J32</f>
        <v>0</v>
      </c>
    </row>
    <row r="33" spans="1:10" ht="75.75" customHeight="1">
      <c r="A33" s="570">
        <f>A29+1</f>
        <v>7</v>
      </c>
      <c r="B33" s="577">
        <v>40602</v>
      </c>
      <c r="C33" s="481" t="s">
        <v>612</v>
      </c>
      <c r="D33" s="481" t="s">
        <v>164</v>
      </c>
      <c r="E33" s="481" t="s">
        <v>519</v>
      </c>
      <c r="F33" s="481" t="s">
        <v>107</v>
      </c>
      <c r="G33" s="97" t="s">
        <v>108</v>
      </c>
      <c r="H33" s="97" t="s">
        <v>19</v>
      </c>
      <c r="I33" s="84"/>
      <c r="J33" s="125"/>
    </row>
    <row r="34" spans="1:10" ht="12.75">
      <c r="A34" s="570"/>
      <c r="B34" s="577"/>
      <c r="C34" s="481"/>
      <c r="D34" s="481"/>
      <c r="E34" s="481"/>
      <c r="F34" s="481"/>
      <c r="G34" s="134">
        <v>1715126.09</v>
      </c>
      <c r="H34" s="190" t="s">
        <v>704</v>
      </c>
      <c r="I34" s="102"/>
      <c r="J34" s="125"/>
    </row>
    <row r="35" spans="1:10" ht="12.75">
      <c r="A35" s="570"/>
      <c r="B35" s="577"/>
      <c r="C35" s="481"/>
      <c r="D35" s="481"/>
      <c r="E35" s="481"/>
      <c r="F35" s="481"/>
      <c r="G35" s="107" t="s">
        <v>650</v>
      </c>
      <c r="H35" s="97" t="s">
        <v>703</v>
      </c>
      <c r="I35" s="93">
        <v>40728</v>
      </c>
      <c r="J35" s="125">
        <v>1684247.72</v>
      </c>
    </row>
    <row r="36" spans="1:11" ht="12.75">
      <c r="A36" s="570"/>
      <c r="B36" s="577"/>
      <c r="C36" s="481"/>
      <c r="D36" s="481"/>
      <c r="E36" s="481"/>
      <c r="F36" s="481"/>
      <c r="G36" s="129">
        <v>40724</v>
      </c>
      <c r="H36" s="96">
        <v>1684247.72</v>
      </c>
      <c r="I36" s="116"/>
      <c r="J36" s="127">
        <f>SUM(J33:J35)</f>
        <v>1684247.72</v>
      </c>
      <c r="K36" s="25">
        <f>G34-J36</f>
        <v>30878.37000000011</v>
      </c>
    </row>
    <row r="37" spans="1:10" ht="52.5" customHeight="1">
      <c r="A37" s="570">
        <f>A33+1</f>
        <v>8</v>
      </c>
      <c r="B37" s="577">
        <v>40602</v>
      </c>
      <c r="C37" s="481" t="s">
        <v>612</v>
      </c>
      <c r="D37" s="481" t="s">
        <v>164</v>
      </c>
      <c r="E37" s="481" t="s">
        <v>519</v>
      </c>
      <c r="F37" s="481" t="s">
        <v>109</v>
      </c>
      <c r="G37" s="97" t="s">
        <v>110</v>
      </c>
      <c r="H37" s="97" t="s">
        <v>32</v>
      </c>
      <c r="I37" s="84"/>
      <c r="J37" s="125"/>
    </row>
    <row r="38" spans="1:10" ht="12.75">
      <c r="A38" s="570"/>
      <c r="B38" s="577"/>
      <c r="C38" s="481"/>
      <c r="D38" s="481"/>
      <c r="E38" s="481"/>
      <c r="F38" s="481"/>
      <c r="G38" s="134">
        <v>2929010.95</v>
      </c>
      <c r="H38" s="97"/>
      <c r="I38" s="102"/>
      <c r="J38" s="125"/>
    </row>
    <row r="39" spans="1:10" ht="12.75">
      <c r="A39" s="570"/>
      <c r="B39" s="577"/>
      <c r="C39" s="481"/>
      <c r="D39" s="481"/>
      <c r="E39" s="481"/>
      <c r="F39" s="481"/>
      <c r="G39" s="107" t="s">
        <v>650</v>
      </c>
      <c r="H39" s="97"/>
      <c r="I39" s="93">
        <v>40816</v>
      </c>
      <c r="J39" s="125">
        <v>2021017.85</v>
      </c>
    </row>
    <row r="40" spans="1:11" ht="12.75">
      <c r="A40" s="570"/>
      <c r="B40" s="577"/>
      <c r="C40" s="481"/>
      <c r="D40" s="481"/>
      <c r="E40" s="481"/>
      <c r="F40" s="481"/>
      <c r="G40" s="129">
        <v>40724</v>
      </c>
      <c r="H40" s="97"/>
      <c r="I40" s="197" t="s">
        <v>1090</v>
      </c>
      <c r="J40" s="127">
        <f>SUM(J37:J39)</f>
        <v>2021017.85</v>
      </c>
      <c r="K40" s="25">
        <f>G38-J40</f>
        <v>907993.1000000001</v>
      </c>
    </row>
    <row r="41" spans="1:11" ht="12.75">
      <c r="A41" s="188"/>
      <c r="B41" s="189"/>
      <c r="C41" s="124"/>
      <c r="D41" s="124"/>
      <c r="E41" s="124"/>
      <c r="F41" s="124"/>
      <c r="G41" s="129"/>
      <c r="H41" s="97"/>
      <c r="I41" s="198">
        <f>G38-J39</f>
        <v>907993.1000000001</v>
      </c>
      <c r="J41" s="127"/>
      <c r="K41" s="25"/>
    </row>
    <row r="42" spans="1:11" ht="12.75">
      <c r="A42" s="188"/>
      <c r="B42" s="189"/>
      <c r="C42" s="124"/>
      <c r="D42" s="124"/>
      <c r="E42" s="124"/>
      <c r="F42" s="124"/>
      <c r="G42" s="129"/>
      <c r="H42" s="97"/>
      <c r="I42" s="116"/>
      <c r="J42" s="127"/>
      <c r="K42" s="25"/>
    </row>
    <row r="43" spans="1:11" ht="38.25" customHeight="1">
      <c r="A43" s="570">
        <f>A37+1</f>
        <v>9</v>
      </c>
      <c r="B43" s="577">
        <v>40602</v>
      </c>
      <c r="C43" s="481" t="s">
        <v>612</v>
      </c>
      <c r="D43" s="481" t="s">
        <v>164</v>
      </c>
      <c r="E43" s="481" t="s">
        <v>519</v>
      </c>
      <c r="F43" s="481" t="s">
        <v>111</v>
      </c>
      <c r="G43" s="97" t="s">
        <v>112</v>
      </c>
      <c r="H43" s="97" t="s">
        <v>113</v>
      </c>
      <c r="I43" s="84"/>
      <c r="J43" s="125"/>
      <c r="K43" s="25"/>
    </row>
    <row r="44" spans="1:11" ht="12.75">
      <c r="A44" s="570"/>
      <c r="B44" s="577"/>
      <c r="C44" s="481"/>
      <c r="D44" s="481"/>
      <c r="E44" s="481"/>
      <c r="F44" s="481"/>
      <c r="G44" s="134">
        <v>2503189.64</v>
      </c>
      <c r="H44" s="97"/>
      <c r="I44" s="102"/>
      <c r="J44" s="125"/>
      <c r="K44" s="25"/>
    </row>
    <row r="45" spans="1:11" ht="12.75">
      <c r="A45" s="570"/>
      <c r="B45" s="577"/>
      <c r="C45" s="481"/>
      <c r="D45" s="481"/>
      <c r="E45" s="481"/>
      <c r="F45" s="481"/>
      <c r="G45" s="107" t="s">
        <v>650</v>
      </c>
      <c r="H45" s="129"/>
      <c r="I45" s="93">
        <v>40735</v>
      </c>
      <c r="J45" s="125">
        <v>2503189.64</v>
      </c>
      <c r="K45" s="25"/>
    </row>
    <row r="46" spans="1:11" ht="12.75">
      <c r="A46" s="570"/>
      <c r="B46" s="577"/>
      <c r="C46" s="481"/>
      <c r="D46" s="481"/>
      <c r="E46" s="481"/>
      <c r="F46" s="481"/>
      <c r="G46" s="129">
        <v>40724</v>
      </c>
      <c r="H46" s="97"/>
      <c r="I46" s="116"/>
      <c r="J46" s="127">
        <f>SUM(J43:J45)</f>
        <v>2503189.64</v>
      </c>
      <c r="K46" s="25">
        <f>G44-J46</f>
        <v>0</v>
      </c>
    </row>
    <row r="47" spans="1:10" ht="77.25" customHeight="1">
      <c r="A47" s="570">
        <f>A43+1</f>
        <v>10</v>
      </c>
      <c r="B47" s="577">
        <v>40606</v>
      </c>
      <c r="C47" s="481" t="s">
        <v>612</v>
      </c>
      <c r="D47" s="481" t="s">
        <v>164</v>
      </c>
      <c r="E47" s="481" t="s">
        <v>317</v>
      </c>
      <c r="F47" s="481" t="s">
        <v>114</v>
      </c>
      <c r="G47" s="97" t="s">
        <v>674</v>
      </c>
      <c r="H47" s="97" t="s">
        <v>675</v>
      </c>
      <c r="I47" s="84"/>
      <c r="J47" s="125"/>
    </row>
    <row r="48" spans="1:11" ht="12.75">
      <c r="A48" s="570"/>
      <c r="B48" s="577"/>
      <c r="C48" s="481"/>
      <c r="D48" s="481"/>
      <c r="E48" s="481"/>
      <c r="F48" s="481"/>
      <c r="G48" s="134">
        <v>208000</v>
      </c>
      <c r="H48" s="97"/>
      <c r="I48" s="102"/>
      <c r="J48" s="125"/>
      <c r="K48" s="53"/>
    </row>
    <row r="49" spans="1:11" ht="12.75">
      <c r="A49" s="570"/>
      <c r="B49" s="577"/>
      <c r="C49" s="481"/>
      <c r="D49" s="481"/>
      <c r="E49" s="481"/>
      <c r="F49" s="481"/>
      <c r="G49" s="107" t="s">
        <v>650</v>
      </c>
      <c r="H49" s="97"/>
      <c r="I49" s="93">
        <v>40898</v>
      </c>
      <c r="J49" s="125">
        <v>208000</v>
      </c>
      <c r="K49" s="53"/>
    </row>
    <row r="50" spans="1:11" ht="12.75">
      <c r="A50" s="570"/>
      <c r="B50" s="577"/>
      <c r="C50" s="481"/>
      <c r="D50" s="481"/>
      <c r="E50" s="481"/>
      <c r="F50" s="481"/>
      <c r="G50" s="129">
        <v>40907</v>
      </c>
      <c r="H50" s="167"/>
      <c r="I50" s="116"/>
      <c r="J50" s="127">
        <f>SUM(J47:J49)</f>
        <v>208000</v>
      </c>
      <c r="K50" s="25">
        <f>G48-J50</f>
        <v>0</v>
      </c>
    </row>
    <row r="51" spans="1:11" ht="76.5">
      <c r="A51" s="570">
        <f>A47+1</f>
        <v>11</v>
      </c>
      <c r="B51" s="577">
        <v>40661</v>
      </c>
      <c r="C51" s="481" t="s">
        <v>612</v>
      </c>
      <c r="D51" s="481" t="s">
        <v>164</v>
      </c>
      <c r="E51" s="481" t="s">
        <v>317</v>
      </c>
      <c r="F51" s="481" t="s">
        <v>706</v>
      </c>
      <c r="G51" s="97" t="s">
        <v>705</v>
      </c>
      <c r="H51" s="131" t="s">
        <v>665</v>
      </c>
      <c r="I51" s="84"/>
      <c r="J51" s="125"/>
      <c r="K51" s="25"/>
    </row>
    <row r="52" spans="1:10" ht="12.75">
      <c r="A52" s="570"/>
      <c r="B52" s="577"/>
      <c r="C52" s="481"/>
      <c r="D52" s="481"/>
      <c r="E52" s="481"/>
      <c r="F52" s="481"/>
      <c r="G52" s="134">
        <v>228000</v>
      </c>
      <c r="H52" s="97"/>
      <c r="I52" s="84"/>
      <c r="J52" s="125"/>
    </row>
    <row r="53" spans="1:10" ht="12.75">
      <c r="A53" s="570"/>
      <c r="B53" s="577"/>
      <c r="C53" s="481"/>
      <c r="D53" s="481"/>
      <c r="E53" s="481"/>
      <c r="F53" s="481"/>
      <c r="G53" s="107" t="s">
        <v>650</v>
      </c>
      <c r="H53" s="97"/>
      <c r="I53" s="84">
        <v>40669</v>
      </c>
      <c r="J53" s="125">
        <v>228000</v>
      </c>
    </row>
    <row r="54" spans="1:11" ht="12.75">
      <c r="A54" s="570"/>
      <c r="B54" s="577"/>
      <c r="C54" s="481"/>
      <c r="D54" s="481"/>
      <c r="E54" s="481"/>
      <c r="F54" s="481"/>
      <c r="G54" s="129">
        <v>40669</v>
      </c>
      <c r="H54" s="97"/>
      <c r="I54" s="116"/>
      <c r="J54" s="127">
        <f>SUM(J51:J53)</f>
        <v>228000</v>
      </c>
      <c r="K54" s="25">
        <f>G52-J54</f>
        <v>0</v>
      </c>
    </row>
    <row r="55" spans="1:11" ht="51">
      <c r="A55" s="570">
        <f>A51+1</f>
        <v>12</v>
      </c>
      <c r="B55" s="577">
        <v>40666</v>
      </c>
      <c r="C55" s="481" t="s">
        <v>612</v>
      </c>
      <c r="D55" s="481" t="s">
        <v>164</v>
      </c>
      <c r="E55" s="481" t="s">
        <v>707</v>
      </c>
      <c r="F55" s="481"/>
      <c r="G55" s="97" t="s">
        <v>708</v>
      </c>
      <c r="H55" s="97" t="s">
        <v>709</v>
      </c>
      <c r="I55" s="84"/>
      <c r="J55" s="125"/>
      <c r="K55" s="25"/>
    </row>
    <row r="56" spans="1:10" ht="12.75">
      <c r="A56" s="570"/>
      <c r="B56" s="577"/>
      <c r="C56" s="481"/>
      <c r="D56" s="481"/>
      <c r="E56" s="481"/>
      <c r="F56" s="481"/>
      <c r="G56" s="134">
        <v>18000</v>
      </c>
      <c r="H56" s="97"/>
      <c r="I56" s="102"/>
      <c r="J56" s="125"/>
    </row>
    <row r="57" spans="1:10" ht="12.75">
      <c r="A57" s="570"/>
      <c r="B57" s="577"/>
      <c r="C57" s="481"/>
      <c r="D57" s="481"/>
      <c r="E57" s="481"/>
      <c r="F57" s="481"/>
      <c r="G57" s="107" t="s">
        <v>650</v>
      </c>
      <c r="H57" s="97"/>
      <c r="I57" s="93">
        <v>40675</v>
      </c>
      <c r="J57" s="125">
        <v>18000</v>
      </c>
    </row>
    <row r="58" spans="1:11" ht="12.75">
      <c r="A58" s="570"/>
      <c r="B58" s="577"/>
      <c r="C58" s="481"/>
      <c r="D58" s="481"/>
      <c r="E58" s="481"/>
      <c r="F58" s="481"/>
      <c r="G58" s="129">
        <v>40682</v>
      </c>
      <c r="H58" s="97"/>
      <c r="I58" s="116"/>
      <c r="J58" s="127">
        <f>SUM(J55:J57)</f>
        <v>18000</v>
      </c>
      <c r="K58" s="25">
        <f>G56-J58</f>
        <v>0</v>
      </c>
    </row>
    <row r="59" spans="1:11" ht="63.75">
      <c r="A59" s="570">
        <f>A55+1</f>
        <v>13</v>
      </c>
      <c r="B59" s="577">
        <v>40690</v>
      </c>
      <c r="C59" s="481" t="s">
        <v>612</v>
      </c>
      <c r="D59" s="481" t="s">
        <v>164</v>
      </c>
      <c r="E59" s="481" t="s">
        <v>317</v>
      </c>
      <c r="F59" s="481" t="s">
        <v>710</v>
      </c>
      <c r="G59" s="97" t="s">
        <v>711</v>
      </c>
      <c r="H59" s="97" t="s">
        <v>81</v>
      </c>
      <c r="I59" s="84"/>
      <c r="J59" s="125"/>
      <c r="K59" s="25"/>
    </row>
    <row r="60" spans="1:10" ht="12.75">
      <c r="A60" s="570"/>
      <c r="B60" s="577"/>
      <c r="C60" s="481"/>
      <c r="D60" s="481"/>
      <c r="E60" s="481"/>
      <c r="F60" s="481"/>
      <c r="G60" s="134">
        <v>97500</v>
      </c>
      <c r="H60" s="97"/>
      <c r="I60" s="102"/>
      <c r="J60" s="125"/>
    </row>
    <row r="61" spans="1:10" ht="12.75">
      <c r="A61" s="570"/>
      <c r="B61" s="577"/>
      <c r="C61" s="481"/>
      <c r="D61" s="481"/>
      <c r="E61" s="481"/>
      <c r="F61" s="481"/>
      <c r="G61" s="107" t="s">
        <v>650</v>
      </c>
      <c r="H61" s="97"/>
      <c r="I61" s="93">
        <v>40695</v>
      </c>
      <c r="J61" s="125">
        <v>97500</v>
      </c>
    </row>
    <row r="62" spans="1:11" ht="12.75">
      <c r="A62" s="570"/>
      <c r="B62" s="577"/>
      <c r="C62" s="481"/>
      <c r="D62" s="481"/>
      <c r="E62" s="481"/>
      <c r="F62" s="481"/>
      <c r="G62" s="129">
        <v>40695</v>
      </c>
      <c r="H62" s="97"/>
      <c r="I62" s="116"/>
      <c r="J62" s="127">
        <f>SUM(J59:J61)</f>
        <v>97500</v>
      </c>
      <c r="K62" s="25">
        <f>G60-J62</f>
        <v>0</v>
      </c>
    </row>
    <row r="63" spans="1:11" ht="51">
      <c r="A63" s="570">
        <f>A59+1</f>
        <v>14</v>
      </c>
      <c r="B63" s="577">
        <v>40696</v>
      </c>
      <c r="C63" s="481" t="s">
        <v>612</v>
      </c>
      <c r="D63" s="481" t="s">
        <v>164</v>
      </c>
      <c r="E63" s="481" t="s">
        <v>317</v>
      </c>
      <c r="F63" s="481" t="s">
        <v>712</v>
      </c>
      <c r="G63" s="97" t="s">
        <v>714</v>
      </c>
      <c r="H63" s="97" t="s">
        <v>713</v>
      </c>
      <c r="I63" s="84"/>
      <c r="J63" s="125"/>
      <c r="K63" s="25"/>
    </row>
    <row r="64" spans="1:10" ht="12.75">
      <c r="A64" s="570"/>
      <c r="B64" s="577"/>
      <c r="C64" s="481"/>
      <c r="D64" s="481"/>
      <c r="E64" s="481"/>
      <c r="F64" s="481"/>
      <c r="G64" s="134">
        <v>296000</v>
      </c>
      <c r="H64" s="97"/>
      <c r="I64" s="102"/>
      <c r="J64" s="125"/>
    </row>
    <row r="65" spans="1:11" ht="12.75">
      <c r="A65" s="570"/>
      <c r="B65" s="577"/>
      <c r="C65" s="481"/>
      <c r="D65" s="481"/>
      <c r="E65" s="481"/>
      <c r="F65" s="481"/>
      <c r="G65" s="107" t="s">
        <v>650</v>
      </c>
      <c r="H65" s="129"/>
      <c r="I65" s="93">
        <v>40735</v>
      </c>
      <c r="J65" s="125">
        <v>296000</v>
      </c>
      <c r="K65" s="25"/>
    </row>
    <row r="66" spans="1:11" ht="12.75">
      <c r="A66" s="570"/>
      <c r="B66" s="577"/>
      <c r="C66" s="481"/>
      <c r="D66" s="481"/>
      <c r="E66" s="481"/>
      <c r="F66" s="481"/>
      <c r="G66" s="129">
        <v>40726</v>
      </c>
      <c r="H66" s="97"/>
      <c r="I66" s="116"/>
      <c r="J66" s="127">
        <f>SUM(J63:J65)</f>
        <v>296000</v>
      </c>
      <c r="K66" s="25">
        <f>G64-J66</f>
        <v>0</v>
      </c>
    </row>
    <row r="67" spans="1:11" ht="76.5">
      <c r="A67" s="570">
        <f>A63+1</f>
        <v>15</v>
      </c>
      <c r="B67" s="577">
        <v>40711</v>
      </c>
      <c r="C67" s="481" t="s">
        <v>612</v>
      </c>
      <c r="D67" s="481" t="s">
        <v>164</v>
      </c>
      <c r="E67" s="481" t="s">
        <v>317</v>
      </c>
      <c r="F67" s="481" t="s">
        <v>715</v>
      </c>
      <c r="G67" s="97" t="s">
        <v>716</v>
      </c>
      <c r="H67" s="97" t="s">
        <v>665</v>
      </c>
      <c r="I67" s="84"/>
      <c r="J67" s="125"/>
      <c r="K67" s="25"/>
    </row>
    <row r="68" spans="1:10" ht="12.75">
      <c r="A68" s="570"/>
      <c r="B68" s="577"/>
      <c r="C68" s="481"/>
      <c r="D68" s="481"/>
      <c r="E68" s="481"/>
      <c r="F68" s="481"/>
      <c r="G68" s="134">
        <v>29500</v>
      </c>
      <c r="H68" s="97"/>
      <c r="I68" s="102"/>
      <c r="J68" s="125"/>
    </row>
    <row r="69" spans="1:10" ht="12.75">
      <c r="A69" s="570"/>
      <c r="B69" s="577"/>
      <c r="C69" s="481"/>
      <c r="D69" s="481"/>
      <c r="E69" s="481"/>
      <c r="F69" s="481"/>
      <c r="G69" s="107" t="s">
        <v>650</v>
      </c>
      <c r="H69" s="97"/>
      <c r="I69" s="93">
        <v>40723</v>
      </c>
      <c r="J69" s="125">
        <v>29500</v>
      </c>
    </row>
    <row r="70" spans="1:11" ht="12.75">
      <c r="A70" s="570"/>
      <c r="B70" s="577"/>
      <c r="C70" s="481"/>
      <c r="D70" s="481"/>
      <c r="E70" s="481"/>
      <c r="F70" s="481"/>
      <c r="G70" s="129">
        <v>40714</v>
      </c>
      <c r="H70" s="97"/>
      <c r="I70" s="116"/>
      <c r="J70" s="127">
        <f>SUM(J67:J69)</f>
        <v>29500</v>
      </c>
      <c r="K70" s="25">
        <f>G68-J70</f>
        <v>0</v>
      </c>
    </row>
    <row r="71" spans="1:11" ht="76.5">
      <c r="A71" s="570">
        <f>A67+1</f>
        <v>16</v>
      </c>
      <c r="B71" s="577">
        <v>40711</v>
      </c>
      <c r="C71" s="481" t="s">
        <v>612</v>
      </c>
      <c r="D71" s="481" t="s">
        <v>164</v>
      </c>
      <c r="E71" s="481" t="s">
        <v>317</v>
      </c>
      <c r="F71" s="481" t="s">
        <v>715</v>
      </c>
      <c r="G71" s="97" t="s">
        <v>717</v>
      </c>
      <c r="H71" s="97" t="s">
        <v>81</v>
      </c>
      <c r="I71" s="84"/>
      <c r="J71" s="125"/>
      <c r="K71" s="25"/>
    </row>
    <row r="72" spans="1:10" ht="12.75">
      <c r="A72" s="570"/>
      <c r="B72" s="577"/>
      <c r="C72" s="481"/>
      <c r="D72" s="481"/>
      <c r="E72" s="481"/>
      <c r="F72" s="481"/>
      <c r="G72" s="134">
        <v>29550</v>
      </c>
      <c r="H72" s="97"/>
      <c r="I72" s="102"/>
      <c r="J72" s="125"/>
    </row>
    <row r="73" spans="1:10" ht="12.75">
      <c r="A73" s="570"/>
      <c r="B73" s="577"/>
      <c r="C73" s="481"/>
      <c r="D73" s="481"/>
      <c r="E73" s="481"/>
      <c r="F73" s="481"/>
      <c r="G73" s="107" t="s">
        <v>650</v>
      </c>
      <c r="H73" s="97"/>
      <c r="I73" s="93">
        <v>40723</v>
      </c>
      <c r="J73" s="125">
        <v>29550</v>
      </c>
    </row>
    <row r="74" spans="1:11" ht="12.75">
      <c r="A74" s="570"/>
      <c r="B74" s="577"/>
      <c r="C74" s="481"/>
      <c r="D74" s="481"/>
      <c r="E74" s="481"/>
      <c r="F74" s="481"/>
      <c r="G74" s="129">
        <v>40717</v>
      </c>
      <c r="H74" s="97"/>
      <c r="I74" s="116"/>
      <c r="J74" s="127">
        <f>SUM(J72:J73)</f>
        <v>29550</v>
      </c>
      <c r="K74" s="25">
        <f>G72-J74</f>
        <v>0</v>
      </c>
    </row>
    <row r="75" spans="1:11" ht="54" customHeight="1">
      <c r="A75" s="570">
        <f>A71+1</f>
        <v>17</v>
      </c>
      <c r="B75" s="577">
        <v>40743</v>
      </c>
      <c r="C75" s="481" t="s">
        <v>612</v>
      </c>
      <c r="D75" s="481" t="s">
        <v>164</v>
      </c>
      <c r="E75" s="481" t="s">
        <v>317</v>
      </c>
      <c r="F75" s="481" t="s">
        <v>718</v>
      </c>
      <c r="G75" s="97" t="s">
        <v>719</v>
      </c>
      <c r="H75" s="97" t="s">
        <v>81</v>
      </c>
      <c r="I75" s="84"/>
      <c r="J75" s="125"/>
      <c r="K75" s="25"/>
    </row>
    <row r="76" spans="1:10" ht="12.75">
      <c r="A76" s="570"/>
      <c r="B76" s="577"/>
      <c r="C76" s="481"/>
      <c r="D76" s="481"/>
      <c r="E76" s="481"/>
      <c r="F76" s="481"/>
      <c r="G76" s="134">
        <v>98450</v>
      </c>
      <c r="H76" s="97"/>
      <c r="I76" s="102"/>
      <c r="J76" s="125"/>
    </row>
    <row r="77" spans="1:10" ht="12.75">
      <c r="A77" s="570"/>
      <c r="B77" s="577"/>
      <c r="C77" s="481"/>
      <c r="D77" s="481"/>
      <c r="E77" s="481"/>
      <c r="F77" s="481"/>
      <c r="G77" s="107" t="s">
        <v>650</v>
      </c>
      <c r="H77" s="97"/>
      <c r="I77" s="93">
        <v>40752</v>
      </c>
      <c r="J77" s="125">
        <v>98450</v>
      </c>
    </row>
    <row r="78" spans="1:11" ht="12.75">
      <c r="A78" s="570"/>
      <c r="B78" s="577"/>
      <c r="C78" s="481"/>
      <c r="D78" s="481"/>
      <c r="E78" s="481"/>
      <c r="F78" s="481"/>
      <c r="G78" s="129">
        <v>40750</v>
      </c>
      <c r="H78" s="97"/>
      <c r="I78" s="116"/>
      <c r="J78" s="127">
        <f>SUM(J75:J77)</f>
        <v>98450</v>
      </c>
      <c r="K78" s="25">
        <f>G76-J78</f>
        <v>0</v>
      </c>
    </row>
    <row r="79" spans="1:11" ht="56.25" customHeight="1">
      <c r="A79" s="570">
        <f>A75+1</f>
        <v>18</v>
      </c>
      <c r="B79" s="577">
        <v>40759</v>
      </c>
      <c r="C79" s="481" t="s">
        <v>612</v>
      </c>
      <c r="D79" s="481" t="s">
        <v>164</v>
      </c>
      <c r="E79" s="481" t="s">
        <v>317</v>
      </c>
      <c r="F79" s="481" t="s">
        <v>722</v>
      </c>
      <c r="G79" s="97" t="s">
        <v>723</v>
      </c>
      <c r="H79" s="97" t="s">
        <v>724</v>
      </c>
      <c r="I79" s="84"/>
      <c r="J79" s="125"/>
      <c r="K79" s="25"/>
    </row>
    <row r="80" spans="1:10" ht="12.75">
      <c r="A80" s="570"/>
      <c r="B80" s="577"/>
      <c r="C80" s="481"/>
      <c r="D80" s="481"/>
      <c r="E80" s="481"/>
      <c r="F80" s="481"/>
      <c r="G80" s="134">
        <v>188700</v>
      </c>
      <c r="H80" s="97"/>
      <c r="I80" s="102"/>
      <c r="J80" s="125"/>
    </row>
    <row r="81" spans="1:10" ht="12.75">
      <c r="A81" s="570"/>
      <c r="B81" s="577"/>
      <c r="C81" s="481"/>
      <c r="D81" s="481"/>
      <c r="E81" s="481"/>
      <c r="F81" s="481"/>
      <c r="G81" s="107" t="s">
        <v>650</v>
      </c>
      <c r="H81" s="97"/>
      <c r="I81" s="93">
        <v>40849</v>
      </c>
      <c r="J81" s="125">
        <v>188700</v>
      </c>
    </row>
    <row r="82" spans="1:11" ht="12.75">
      <c r="A82" s="570"/>
      <c r="B82" s="577"/>
      <c r="C82" s="481"/>
      <c r="D82" s="481"/>
      <c r="E82" s="481"/>
      <c r="F82" s="481"/>
      <c r="G82" s="129">
        <v>40846</v>
      </c>
      <c r="H82" s="97"/>
      <c r="I82" s="116"/>
      <c r="J82" s="127">
        <f>SUM(J79:J81)</f>
        <v>188700</v>
      </c>
      <c r="K82" s="25">
        <f>G80-J82</f>
        <v>0</v>
      </c>
    </row>
    <row r="83" spans="1:11" ht="54.75" customHeight="1">
      <c r="A83" s="570">
        <f>A79+1</f>
        <v>19</v>
      </c>
      <c r="B83" s="577">
        <v>40786</v>
      </c>
      <c r="C83" s="481" t="s">
        <v>612</v>
      </c>
      <c r="D83" s="481" t="s">
        <v>164</v>
      </c>
      <c r="E83" s="481" t="s">
        <v>317</v>
      </c>
      <c r="F83" s="481" t="s">
        <v>726</v>
      </c>
      <c r="G83" s="97" t="s">
        <v>727</v>
      </c>
      <c r="H83" s="97" t="s">
        <v>730</v>
      </c>
      <c r="I83" s="84"/>
      <c r="J83" s="125"/>
      <c r="K83" s="25"/>
    </row>
    <row r="84" spans="1:10" ht="12.75">
      <c r="A84" s="570"/>
      <c r="B84" s="577"/>
      <c r="C84" s="481"/>
      <c r="D84" s="481"/>
      <c r="E84" s="481"/>
      <c r="F84" s="481"/>
      <c r="G84" s="134">
        <v>236500</v>
      </c>
      <c r="H84" s="97"/>
      <c r="I84" s="102"/>
      <c r="J84" s="125"/>
    </row>
    <row r="85" spans="1:10" ht="12.75">
      <c r="A85" s="570"/>
      <c r="B85" s="577"/>
      <c r="C85" s="481"/>
      <c r="D85" s="481"/>
      <c r="E85" s="481"/>
      <c r="F85" s="481"/>
      <c r="G85" s="107" t="s">
        <v>650</v>
      </c>
      <c r="H85" s="97"/>
      <c r="I85" s="93">
        <v>40905</v>
      </c>
      <c r="J85" s="125">
        <v>236500</v>
      </c>
    </row>
    <row r="86" spans="1:11" ht="12.75">
      <c r="A86" s="570"/>
      <c r="B86" s="577"/>
      <c r="C86" s="481"/>
      <c r="D86" s="481"/>
      <c r="E86" s="481"/>
      <c r="F86" s="481"/>
      <c r="G86" s="129">
        <v>40905</v>
      </c>
      <c r="H86" s="97"/>
      <c r="I86" s="116"/>
      <c r="J86" s="127">
        <f>SUM(J83:J85)</f>
        <v>236500</v>
      </c>
      <c r="K86" s="25">
        <f>G84-J86</f>
        <v>0</v>
      </c>
    </row>
    <row r="87" spans="1:11" ht="63.75">
      <c r="A87" s="570">
        <f>A83+1</f>
        <v>20</v>
      </c>
      <c r="B87" s="577">
        <v>40786</v>
      </c>
      <c r="C87" s="481" t="s">
        <v>612</v>
      </c>
      <c r="D87" s="481" t="s">
        <v>164</v>
      </c>
      <c r="E87" s="481" t="s">
        <v>317</v>
      </c>
      <c r="F87" s="481" t="s">
        <v>726</v>
      </c>
      <c r="G87" s="97" t="s">
        <v>728</v>
      </c>
      <c r="H87" s="97" t="s">
        <v>730</v>
      </c>
      <c r="I87" s="84"/>
      <c r="J87" s="125"/>
      <c r="K87" s="25"/>
    </row>
    <row r="88" spans="1:10" ht="12.75">
      <c r="A88" s="570"/>
      <c r="B88" s="577"/>
      <c r="C88" s="481"/>
      <c r="D88" s="481"/>
      <c r="E88" s="481"/>
      <c r="F88" s="481"/>
      <c r="G88" s="134">
        <v>78400</v>
      </c>
      <c r="H88" s="97"/>
      <c r="I88" s="102"/>
      <c r="J88" s="125"/>
    </row>
    <row r="89" spans="1:10" ht="12.75">
      <c r="A89" s="570"/>
      <c r="B89" s="577"/>
      <c r="C89" s="481"/>
      <c r="D89" s="481"/>
      <c r="E89" s="481"/>
      <c r="F89" s="481"/>
      <c r="G89" s="107" t="s">
        <v>650</v>
      </c>
      <c r="H89" s="97"/>
      <c r="I89" s="93">
        <v>40905</v>
      </c>
      <c r="J89" s="125">
        <v>78400</v>
      </c>
    </row>
    <row r="90" spans="1:11" ht="12.75">
      <c r="A90" s="570"/>
      <c r="B90" s="577"/>
      <c r="C90" s="481"/>
      <c r="D90" s="481"/>
      <c r="E90" s="481"/>
      <c r="F90" s="481"/>
      <c r="G90" s="129">
        <v>40905</v>
      </c>
      <c r="H90" s="97"/>
      <c r="I90" s="116"/>
      <c r="J90" s="127">
        <f>SUM(J87:J89)</f>
        <v>78400</v>
      </c>
      <c r="K90" s="25">
        <f>G88-J90</f>
        <v>0</v>
      </c>
    </row>
    <row r="91" spans="1:11" ht="53.25" customHeight="1">
      <c r="A91" s="570">
        <v>21191</v>
      </c>
      <c r="B91" s="577">
        <v>40791</v>
      </c>
      <c r="C91" s="481" t="s">
        <v>612</v>
      </c>
      <c r="D91" s="481" t="s">
        <v>164</v>
      </c>
      <c r="E91" s="481" t="s">
        <v>729</v>
      </c>
      <c r="F91" s="481" t="s">
        <v>739</v>
      </c>
      <c r="G91" s="124" t="s">
        <v>731</v>
      </c>
      <c r="H91" s="97" t="s">
        <v>685</v>
      </c>
      <c r="I91" s="84"/>
      <c r="J91" s="125"/>
      <c r="K91" s="25"/>
    </row>
    <row r="92" spans="1:10" ht="12.75">
      <c r="A92" s="570"/>
      <c r="B92" s="577"/>
      <c r="C92" s="481"/>
      <c r="D92" s="481"/>
      <c r="E92" s="481"/>
      <c r="F92" s="481"/>
      <c r="G92" s="134">
        <v>2407621</v>
      </c>
      <c r="H92" s="97"/>
      <c r="I92" s="99"/>
      <c r="J92" s="125"/>
    </row>
    <row r="93" spans="1:10" ht="12.75">
      <c r="A93" s="570"/>
      <c r="B93" s="577"/>
      <c r="C93" s="481"/>
      <c r="D93" s="481"/>
      <c r="E93" s="481"/>
      <c r="F93" s="481"/>
      <c r="G93" s="107" t="s">
        <v>650</v>
      </c>
      <c r="H93" s="97"/>
      <c r="I93" s="178" t="s">
        <v>779</v>
      </c>
      <c r="J93" s="125">
        <v>2407621</v>
      </c>
    </row>
    <row r="94" spans="1:11" ht="12.75">
      <c r="A94" s="570"/>
      <c r="B94" s="577"/>
      <c r="C94" s="481"/>
      <c r="D94" s="481"/>
      <c r="E94" s="481"/>
      <c r="F94" s="481"/>
      <c r="G94" s="129">
        <v>40847</v>
      </c>
      <c r="H94" s="97"/>
      <c r="I94" s="170"/>
      <c r="J94" s="127">
        <f>SUM(J91:J93)</f>
        <v>2407621</v>
      </c>
      <c r="K94" s="25">
        <f>G92-J94</f>
        <v>0</v>
      </c>
    </row>
    <row r="95" spans="1:11" ht="77.25" customHeight="1">
      <c r="A95" s="584" t="s">
        <v>732</v>
      </c>
      <c r="B95" s="577">
        <v>40805</v>
      </c>
      <c r="C95" s="481" t="s">
        <v>612</v>
      </c>
      <c r="D95" s="481" t="s">
        <v>164</v>
      </c>
      <c r="E95" s="481" t="s">
        <v>729</v>
      </c>
      <c r="F95" s="481" t="s">
        <v>733</v>
      </c>
      <c r="G95" s="124" t="s">
        <v>734</v>
      </c>
      <c r="H95" s="97" t="s">
        <v>735</v>
      </c>
      <c r="I95" s="170"/>
      <c r="J95" s="125"/>
      <c r="K95" s="25"/>
    </row>
    <row r="96" spans="1:11" ht="12.75">
      <c r="A96" s="585"/>
      <c r="B96" s="577"/>
      <c r="C96" s="481"/>
      <c r="D96" s="481"/>
      <c r="E96" s="481"/>
      <c r="F96" s="481"/>
      <c r="G96" s="134">
        <v>2951833.11</v>
      </c>
      <c r="H96" s="97"/>
      <c r="I96" s="171"/>
      <c r="J96" s="105"/>
      <c r="K96" s="25"/>
    </row>
    <row r="97" spans="1:11" ht="12.75">
      <c r="A97" s="585"/>
      <c r="B97" s="577"/>
      <c r="C97" s="481"/>
      <c r="D97" s="481"/>
      <c r="E97" s="481"/>
      <c r="F97" s="481"/>
      <c r="G97" s="107" t="s">
        <v>650</v>
      </c>
      <c r="H97" s="97"/>
      <c r="I97" s="179" t="s">
        <v>779</v>
      </c>
      <c r="J97" s="105">
        <v>2951833.11</v>
      </c>
      <c r="K97" s="25"/>
    </row>
    <row r="98" spans="1:11" ht="12.75">
      <c r="A98" s="586"/>
      <c r="B98" s="577"/>
      <c r="C98" s="481"/>
      <c r="D98" s="481"/>
      <c r="E98" s="481"/>
      <c r="F98" s="481"/>
      <c r="G98" s="129">
        <v>40847</v>
      </c>
      <c r="H98" s="97"/>
      <c r="I98" s="170"/>
      <c r="J98" s="127">
        <f>SUM(J95:J97)</f>
        <v>2951833.11</v>
      </c>
      <c r="K98" s="25">
        <f>G96-J98</f>
        <v>0</v>
      </c>
    </row>
    <row r="99" spans="1:11" ht="54.75" customHeight="1">
      <c r="A99" s="584" t="s">
        <v>736</v>
      </c>
      <c r="B99" s="577">
        <v>40805</v>
      </c>
      <c r="C99" s="481" t="s">
        <v>612</v>
      </c>
      <c r="D99" s="481" t="s">
        <v>164</v>
      </c>
      <c r="E99" s="481" t="s">
        <v>729</v>
      </c>
      <c r="F99" s="481" t="s">
        <v>738</v>
      </c>
      <c r="G99" s="129" t="s">
        <v>737</v>
      </c>
      <c r="H99" s="97" t="s">
        <v>735</v>
      </c>
      <c r="I99" s="170"/>
      <c r="J99" s="127"/>
      <c r="K99" s="25"/>
    </row>
    <row r="100" spans="1:11" ht="12.75">
      <c r="A100" s="585"/>
      <c r="B100" s="577"/>
      <c r="C100" s="481"/>
      <c r="D100" s="481"/>
      <c r="E100" s="481"/>
      <c r="F100" s="481"/>
      <c r="G100" s="134">
        <v>2688964.12</v>
      </c>
      <c r="H100" s="97"/>
      <c r="I100" s="170"/>
      <c r="J100" s="127"/>
      <c r="K100" s="25"/>
    </row>
    <row r="101" spans="1:11" ht="12.75">
      <c r="A101" s="585"/>
      <c r="B101" s="577"/>
      <c r="C101" s="481"/>
      <c r="D101" s="481"/>
      <c r="E101" s="481"/>
      <c r="F101" s="481"/>
      <c r="G101" s="107" t="s">
        <v>650</v>
      </c>
      <c r="H101" s="97"/>
      <c r="I101" s="180" t="s">
        <v>779</v>
      </c>
      <c r="J101" s="125">
        <v>2688964.12</v>
      </c>
      <c r="K101" s="25"/>
    </row>
    <row r="102" spans="1:11" ht="12.75">
      <c r="A102" s="586"/>
      <c r="B102" s="577"/>
      <c r="C102" s="481"/>
      <c r="D102" s="481"/>
      <c r="E102" s="481"/>
      <c r="F102" s="481"/>
      <c r="G102" s="129">
        <v>40847</v>
      </c>
      <c r="H102" s="129"/>
      <c r="I102" s="170"/>
      <c r="J102" s="127">
        <f>SUM(J101:J101)</f>
        <v>2688964.12</v>
      </c>
      <c r="K102" s="25">
        <f>G100-J102</f>
        <v>0</v>
      </c>
    </row>
    <row r="103" spans="1:11" ht="81" customHeight="1">
      <c r="A103" s="570">
        <v>24019</v>
      </c>
      <c r="B103" s="577">
        <v>40805</v>
      </c>
      <c r="C103" s="481" t="s">
        <v>612</v>
      </c>
      <c r="D103" s="481" t="s">
        <v>164</v>
      </c>
      <c r="E103" s="481" t="s">
        <v>729</v>
      </c>
      <c r="F103" s="481" t="s">
        <v>740</v>
      </c>
      <c r="G103" s="129" t="s">
        <v>741</v>
      </c>
      <c r="H103" s="97" t="s">
        <v>660</v>
      </c>
      <c r="I103" s="170"/>
      <c r="J103" s="127"/>
      <c r="K103" s="25"/>
    </row>
    <row r="104" spans="1:11" ht="12.75">
      <c r="A104" s="570"/>
      <c r="B104" s="577"/>
      <c r="C104" s="481"/>
      <c r="D104" s="481"/>
      <c r="E104" s="481"/>
      <c r="F104" s="481"/>
      <c r="G104" s="134">
        <v>7354864.9</v>
      </c>
      <c r="H104" s="97"/>
      <c r="I104" s="170"/>
      <c r="J104" s="127"/>
      <c r="K104" s="25"/>
    </row>
    <row r="105" spans="1:11" ht="12.75">
      <c r="A105" s="570"/>
      <c r="B105" s="577"/>
      <c r="C105" s="481"/>
      <c r="D105" s="481"/>
      <c r="E105" s="481"/>
      <c r="F105" s="481"/>
      <c r="G105" s="107" t="s">
        <v>650</v>
      </c>
      <c r="H105" s="97"/>
      <c r="I105" s="180" t="s">
        <v>800</v>
      </c>
      <c r="J105" s="125">
        <v>7354864.9</v>
      </c>
      <c r="K105" s="25"/>
    </row>
    <row r="106" spans="1:11" ht="12.75">
      <c r="A106" s="570"/>
      <c r="B106" s="577"/>
      <c r="C106" s="481"/>
      <c r="D106" s="481"/>
      <c r="E106" s="481"/>
      <c r="F106" s="481"/>
      <c r="G106" s="129">
        <v>40847</v>
      </c>
      <c r="H106" s="129"/>
      <c r="I106" s="170"/>
      <c r="J106" s="127">
        <f>SUM(J105:J105)</f>
        <v>7354864.9</v>
      </c>
      <c r="K106" s="25">
        <f>G104-J106</f>
        <v>0</v>
      </c>
    </row>
    <row r="107" spans="1:11" ht="69.75" customHeight="1">
      <c r="A107" s="587" t="s">
        <v>742</v>
      </c>
      <c r="B107" s="577">
        <v>40808</v>
      </c>
      <c r="C107" s="481" t="s">
        <v>612</v>
      </c>
      <c r="D107" s="481" t="s">
        <v>164</v>
      </c>
      <c r="E107" s="481" t="s">
        <v>729</v>
      </c>
      <c r="F107" s="481" t="s">
        <v>743</v>
      </c>
      <c r="G107" s="129" t="s">
        <v>744</v>
      </c>
      <c r="H107" s="97" t="s">
        <v>748</v>
      </c>
      <c r="I107" s="170"/>
      <c r="J107" s="127"/>
      <c r="K107" s="25"/>
    </row>
    <row r="108" spans="1:11" ht="12.75">
      <c r="A108" s="570"/>
      <c r="B108" s="577"/>
      <c r="C108" s="481"/>
      <c r="D108" s="481"/>
      <c r="E108" s="481"/>
      <c r="F108" s="481"/>
      <c r="G108" s="134">
        <v>2628788.69</v>
      </c>
      <c r="H108" s="97" t="s">
        <v>767</v>
      </c>
      <c r="I108" s="170"/>
      <c r="J108" s="127"/>
      <c r="K108" s="25"/>
    </row>
    <row r="109" spans="1:11" ht="12.75">
      <c r="A109" s="570"/>
      <c r="B109" s="577"/>
      <c r="C109" s="481"/>
      <c r="D109" s="481"/>
      <c r="E109" s="481"/>
      <c r="F109" s="481"/>
      <c r="G109" s="107" t="s">
        <v>650</v>
      </c>
      <c r="H109" s="97" t="s">
        <v>768</v>
      </c>
      <c r="I109" s="170"/>
      <c r="J109" s="125"/>
      <c r="K109" s="25"/>
    </row>
    <row r="110" spans="1:11" ht="12.75">
      <c r="A110" s="570"/>
      <c r="B110" s="577"/>
      <c r="C110" s="481"/>
      <c r="D110" s="481"/>
      <c r="E110" s="481"/>
      <c r="F110" s="481"/>
      <c r="G110" s="129">
        <v>40847</v>
      </c>
      <c r="H110" s="129"/>
      <c r="I110" s="170"/>
      <c r="J110" s="127">
        <f>SUM(J109:J109)</f>
        <v>0</v>
      </c>
      <c r="K110" s="25">
        <f>G108-J110</f>
        <v>2628788.69</v>
      </c>
    </row>
    <row r="111" spans="1:11" ht="79.5" customHeight="1">
      <c r="A111" s="584" t="s">
        <v>746</v>
      </c>
      <c r="B111" s="577">
        <v>40808</v>
      </c>
      <c r="C111" s="481" t="s">
        <v>612</v>
      </c>
      <c r="D111" s="481" t="s">
        <v>164</v>
      </c>
      <c r="E111" s="481" t="s">
        <v>729</v>
      </c>
      <c r="F111" s="481" t="s">
        <v>745</v>
      </c>
      <c r="G111" s="129" t="s">
        <v>747</v>
      </c>
      <c r="H111" s="97" t="s">
        <v>748</v>
      </c>
      <c r="I111" s="170"/>
      <c r="J111" s="127"/>
      <c r="K111" s="25"/>
    </row>
    <row r="112" spans="1:11" ht="12.75">
      <c r="A112" s="585"/>
      <c r="B112" s="577"/>
      <c r="C112" s="481"/>
      <c r="D112" s="481"/>
      <c r="E112" s="481"/>
      <c r="F112" s="481"/>
      <c r="G112" s="134">
        <v>2599426.58</v>
      </c>
      <c r="H112" s="97" t="s">
        <v>767</v>
      </c>
      <c r="I112" s="170"/>
      <c r="J112" s="127"/>
      <c r="K112" s="25"/>
    </row>
    <row r="113" spans="1:11" ht="12.75">
      <c r="A113" s="585"/>
      <c r="B113" s="577"/>
      <c r="C113" s="481"/>
      <c r="D113" s="481"/>
      <c r="E113" s="481"/>
      <c r="F113" s="481"/>
      <c r="G113" s="107" t="s">
        <v>650</v>
      </c>
      <c r="H113" s="97" t="s">
        <v>768</v>
      </c>
      <c r="I113" s="170"/>
      <c r="J113" s="125"/>
      <c r="K113" s="25"/>
    </row>
    <row r="114" spans="1:11" ht="12.75">
      <c r="A114" s="586"/>
      <c r="B114" s="577"/>
      <c r="C114" s="481"/>
      <c r="D114" s="481"/>
      <c r="E114" s="481"/>
      <c r="F114" s="481"/>
      <c r="G114" s="129">
        <v>40847</v>
      </c>
      <c r="H114" s="97"/>
      <c r="I114" s="170"/>
      <c r="J114" s="127">
        <f>SUM(J113:J113)</f>
        <v>0</v>
      </c>
      <c r="K114" s="25">
        <f>G112-J114</f>
        <v>2599426.58</v>
      </c>
    </row>
    <row r="115" spans="1:11" ht="76.5">
      <c r="A115" s="570">
        <v>21</v>
      </c>
      <c r="B115" s="577">
        <v>40812</v>
      </c>
      <c r="C115" s="481" t="s">
        <v>612</v>
      </c>
      <c r="D115" s="481" t="s">
        <v>164</v>
      </c>
      <c r="E115" s="481" t="s">
        <v>525</v>
      </c>
      <c r="F115" s="481" t="s">
        <v>750</v>
      </c>
      <c r="G115" s="129" t="s">
        <v>749</v>
      </c>
      <c r="H115" s="131" t="s">
        <v>758</v>
      </c>
      <c r="I115" s="170"/>
      <c r="J115" s="127"/>
      <c r="K115" s="25"/>
    </row>
    <row r="116" spans="1:11" ht="12.75">
      <c r="A116" s="570"/>
      <c r="B116" s="577"/>
      <c r="C116" s="481"/>
      <c r="D116" s="481"/>
      <c r="E116" s="481"/>
      <c r="F116" s="481"/>
      <c r="G116" s="134">
        <v>452500</v>
      </c>
      <c r="H116" s="97"/>
      <c r="I116" s="170"/>
      <c r="J116" s="127"/>
      <c r="K116" s="25"/>
    </row>
    <row r="117" spans="1:11" ht="12.75">
      <c r="A117" s="570"/>
      <c r="B117" s="577"/>
      <c r="C117" s="481"/>
      <c r="D117" s="481"/>
      <c r="E117" s="481"/>
      <c r="F117" s="481"/>
      <c r="G117" s="107" t="s">
        <v>650</v>
      </c>
      <c r="H117" s="97"/>
      <c r="I117" s="180" t="s">
        <v>751</v>
      </c>
      <c r="J117" s="125">
        <v>452500</v>
      </c>
      <c r="K117" s="25"/>
    </row>
    <row r="118" spans="1:11" ht="12.75">
      <c r="A118" s="570"/>
      <c r="B118" s="577"/>
      <c r="C118" s="481"/>
      <c r="D118" s="481"/>
      <c r="E118" s="481"/>
      <c r="F118" s="481"/>
      <c r="G118" s="129">
        <v>40844</v>
      </c>
      <c r="H118" s="97"/>
      <c r="I118" s="170"/>
      <c r="J118" s="127">
        <f>SUM(J117:J117)</f>
        <v>452500</v>
      </c>
      <c r="K118" s="25">
        <f>G116-J118</f>
        <v>0</v>
      </c>
    </row>
    <row r="119" spans="1:11" ht="76.5">
      <c r="A119" s="570">
        <f>A115+1</f>
        <v>22</v>
      </c>
      <c r="B119" s="577">
        <v>40812</v>
      </c>
      <c r="C119" s="481" t="s">
        <v>612</v>
      </c>
      <c r="D119" s="481" t="s">
        <v>164</v>
      </c>
      <c r="E119" s="481" t="s">
        <v>525</v>
      </c>
      <c r="F119" s="481" t="s">
        <v>752</v>
      </c>
      <c r="G119" s="129" t="s">
        <v>753</v>
      </c>
      <c r="H119" s="131" t="s">
        <v>758</v>
      </c>
      <c r="I119" s="170"/>
      <c r="J119" s="127"/>
      <c r="K119" s="25"/>
    </row>
    <row r="120" spans="1:11" ht="12.75">
      <c r="A120" s="570"/>
      <c r="B120" s="577"/>
      <c r="C120" s="481"/>
      <c r="D120" s="481"/>
      <c r="E120" s="481"/>
      <c r="F120" s="481"/>
      <c r="G120" s="134">
        <v>452000</v>
      </c>
      <c r="H120" s="97"/>
      <c r="I120" s="170"/>
      <c r="J120" s="127"/>
      <c r="K120" s="25"/>
    </row>
    <row r="121" spans="1:11" ht="12.75">
      <c r="A121" s="570"/>
      <c r="B121" s="577"/>
      <c r="C121" s="481"/>
      <c r="D121" s="481"/>
      <c r="E121" s="481"/>
      <c r="F121" s="481"/>
      <c r="G121" s="107" t="s">
        <v>650</v>
      </c>
      <c r="H121" s="97"/>
      <c r="I121" s="180" t="s">
        <v>791</v>
      </c>
      <c r="J121" s="125">
        <v>452000</v>
      </c>
      <c r="K121" s="25"/>
    </row>
    <row r="122" spans="1:11" ht="12.75">
      <c r="A122" s="570"/>
      <c r="B122" s="577"/>
      <c r="C122" s="481"/>
      <c r="D122" s="481"/>
      <c r="E122" s="481"/>
      <c r="F122" s="481"/>
      <c r="G122" s="129">
        <v>40875</v>
      </c>
      <c r="H122" s="97"/>
      <c r="I122" s="170"/>
      <c r="J122" s="127">
        <f>SUM(J121:J121)</f>
        <v>452000</v>
      </c>
      <c r="K122" s="25">
        <f>G120-J122</f>
        <v>0</v>
      </c>
    </row>
    <row r="123" spans="1:11" ht="76.5">
      <c r="A123" s="570">
        <f>A119+1</f>
        <v>23</v>
      </c>
      <c r="B123" s="577">
        <v>40812</v>
      </c>
      <c r="C123" s="481" t="s">
        <v>612</v>
      </c>
      <c r="D123" s="481" t="s">
        <v>164</v>
      </c>
      <c r="E123" s="481" t="s">
        <v>525</v>
      </c>
      <c r="F123" s="481" t="s">
        <v>756</v>
      </c>
      <c r="G123" s="129" t="s">
        <v>754</v>
      </c>
      <c r="H123" s="131" t="s">
        <v>758</v>
      </c>
      <c r="I123" s="170"/>
      <c r="J123" s="127"/>
      <c r="K123" s="25"/>
    </row>
    <row r="124" spans="1:11" ht="12.75">
      <c r="A124" s="570"/>
      <c r="B124" s="577"/>
      <c r="C124" s="481"/>
      <c r="D124" s="481"/>
      <c r="E124" s="481"/>
      <c r="F124" s="481"/>
      <c r="G124" s="134">
        <v>451000</v>
      </c>
      <c r="H124" s="97"/>
      <c r="I124" s="170"/>
      <c r="J124" s="127"/>
      <c r="K124" s="25"/>
    </row>
    <row r="125" spans="1:11" ht="12.75">
      <c r="A125" s="570"/>
      <c r="B125" s="577"/>
      <c r="C125" s="481"/>
      <c r="D125" s="481"/>
      <c r="E125" s="481"/>
      <c r="F125" s="481"/>
      <c r="G125" s="107" t="s">
        <v>650</v>
      </c>
      <c r="H125" s="97"/>
      <c r="I125" s="180" t="s">
        <v>1089</v>
      </c>
      <c r="J125" s="125">
        <v>451000</v>
      </c>
      <c r="K125" s="25"/>
    </row>
    <row r="126" spans="1:11" ht="12.75">
      <c r="A126" s="570"/>
      <c r="B126" s="577"/>
      <c r="C126" s="481"/>
      <c r="D126" s="481"/>
      <c r="E126" s="481"/>
      <c r="F126" s="481"/>
      <c r="G126" s="129">
        <v>40905</v>
      </c>
      <c r="H126" s="97"/>
      <c r="I126" s="170"/>
      <c r="J126" s="127">
        <f>SUM(J125:J125)</f>
        <v>451000</v>
      </c>
      <c r="K126" s="25">
        <f>G124-J126</f>
        <v>0</v>
      </c>
    </row>
    <row r="127" spans="1:11" ht="76.5">
      <c r="A127" s="570">
        <f>A123+1</f>
        <v>24</v>
      </c>
      <c r="B127" s="577">
        <v>40812</v>
      </c>
      <c r="C127" s="481" t="s">
        <v>612</v>
      </c>
      <c r="D127" s="481" t="s">
        <v>164</v>
      </c>
      <c r="E127" s="481" t="s">
        <v>525</v>
      </c>
      <c r="F127" s="481" t="s">
        <v>757</v>
      </c>
      <c r="G127" s="129" t="s">
        <v>755</v>
      </c>
      <c r="H127" s="131" t="s">
        <v>758</v>
      </c>
      <c r="I127" s="170"/>
      <c r="J127" s="127"/>
      <c r="K127" s="25"/>
    </row>
    <row r="128" spans="1:11" ht="12.75">
      <c r="A128" s="570"/>
      <c r="B128" s="577"/>
      <c r="C128" s="481"/>
      <c r="D128" s="481"/>
      <c r="E128" s="481"/>
      <c r="F128" s="481"/>
      <c r="G128" s="134">
        <v>450000</v>
      </c>
      <c r="H128" s="97"/>
      <c r="I128" s="170"/>
      <c r="J128" s="127"/>
      <c r="K128" s="25"/>
    </row>
    <row r="129" spans="1:11" ht="12.75">
      <c r="A129" s="570"/>
      <c r="B129" s="577"/>
      <c r="C129" s="481"/>
      <c r="D129" s="481"/>
      <c r="E129" s="481"/>
      <c r="F129" s="481"/>
      <c r="G129" s="107" t="s">
        <v>650</v>
      </c>
      <c r="H129" s="97"/>
      <c r="I129" s="180" t="s">
        <v>1089</v>
      </c>
      <c r="J129" s="125">
        <v>450000</v>
      </c>
      <c r="K129" s="25"/>
    </row>
    <row r="130" spans="1:11" ht="12.75">
      <c r="A130" s="570"/>
      <c r="B130" s="577"/>
      <c r="C130" s="481"/>
      <c r="D130" s="481"/>
      <c r="E130" s="481"/>
      <c r="F130" s="481"/>
      <c r="G130" s="129">
        <v>40905</v>
      </c>
      <c r="H130" s="97"/>
      <c r="I130" s="170"/>
      <c r="J130" s="127">
        <f>SUM(J129:J129)</f>
        <v>450000</v>
      </c>
      <c r="K130" s="25">
        <f>G128-J130</f>
        <v>0</v>
      </c>
    </row>
    <row r="131" spans="1:11" ht="63.75" customHeight="1">
      <c r="A131" s="570">
        <f>A127+1</f>
        <v>25</v>
      </c>
      <c r="B131" s="577">
        <v>40813</v>
      </c>
      <c r="C131" s="481" t="s">
        <v>612</v>
      </c>
      <c r="D131" s="481" t="s">
        <v>164</v>
      </c>
      <c r="E131" s="481" t="s">
        <v>317</v>
      </c>
      <c r="F131" s="481" t="s">
        <v>760</v>
      </c>
      <c r="G131" s="129" t="s">
        <v>759</v>
      </c>
      <c r="H131" s="97" t="s">
        <v>766</v>
      </c>
      <c r="I131" s="170"/>
      <c r="J131" s="127"/>
      <c r="K131" s="25"/>
    </row>
    <row r="132" spans="1:11" ht="12.75">
      <c r="A132" s="570"/>
      <c r="B132" s="577"/>
      <c r="C132" s="481"/>
      <c r="D132" s="481"/>
      <c r="E132" s="481"/>
      <c r="F132" s="481"/>
      <c r="G132" s="134">
        <v>49500</v>
      </c>
      <c r="H132" s="97"/>
      <c r="I132" s="170"/>
      <c r="J132" s="127"/>
      <c r="K132" s="25"/>
    </row>
    <row r="133" spans="1:11" ht="12.75">
      <c r="A133" s="570"/>
      <c r="B133" s="577"/>
      <c r="C133" s="481"/>
      <c r="D133" s="481"/>
      <c r="E133" s="481"/>
      <c r="F133" s="481"/>
      <c r="G133" s="107" t="s">
        <v>650</v>
      </c>
      <c r="H133" s="97"/>
      <c r="I133" s="180" t="s">
        <v>799</v>
      </c>
      <c r="J133" s="125">
        <v>49500</v>
      </c>
      <c r="K133" s="25"/>
    </row>
    <row r="134" spans="1:11" ht="12.75">
      <c r="A134" s="570"/>
      <c r="B134" s="577"/>
      <c r="C134" s="481"/>
      <c r="D134" s="481"/>
      <c r="E134" s="481"/>
      <c r="F134" s="481"/>
      <c r="G134" s="129">
        <v>40815</v>
      </c>
      <c r="H134" s="97"/>
      <c r="I134" s="170"/>
      <c r="J134" s="127">
        <f>SUM(J133:J133)</f>
        <v>49500</v>
      </c>
      <c r="K134" s="25">
        <f>G132-J134</f>
        <v>0</v>
      </c>
    </row>
    <row r="135" spans="1:11" ht="63.75">
      <c r="A135" s="570">
        <f>A131+1</f>
        <v>26</v>
      </c>
      <c r="B135" s="577">
        <v>40820</v>
      </c>
      <c r="C135" s="481" t="s">
        <v>612</v>
      </c>
      <c r="D135" s="481" t="s">
        <v>164</v>
      </c>
      <c r="E135" s="481" t="s">
        <v>317</v>
      </c>
      <c r="F135" s="481" t="s">
        <v>760</v>
      </c>
      <c r="G135" s="129" t="s">
        <v>761</v>
      </c>
      <c r="H135" s="97" t="s">
        <v>690</v>
      </c>
      <c r="I135" s="116"/>
      <c r="J135" s="127"/>
      <c r="K135" s="25"/>
    </row>
    <row r="136" spans="1:11" ht="12.75">
      <c r="A136" s="570"/>
      <c r="B136" s="577"/>
      <c r="C136" s="481"/>
      <c r="D136" s="481"/>
      <c r="E136" s="481"/>
      <c r="F136" s="481"/>
      <c r="G136" s="172">
        <v>205975</v>
      </c>
      <c r="H136" s="177"/>
      <c r="I136" s="175"/>
      <c r="J136" s="127"/>
      <c r="K136" s="25"/>
    </row>
    <row r="137" spans="1:11" ht="12.75">
      <c r="A137" s="570"/>
      <c r="B137" s="577"/>
      <c r="C137" s="481"/>
      <c r="D137" s="481"/>
      <c r="E137" s="481"/>
      <c r="F137" s="481"/>
      <c r="G137" s="173" t="s">
        <v>650</v>
      </c>
      <c r="H137" s="177"/>
      <c r="I137" s="176">
        <v>40822</v>
      </c>
      <c r="J137" s="125">
        <v>205975</v>
      </c>
      <c r="K137" s="25"/>
    </row>
    <row r="138" spans="1:11" ht="12.75">
      <c r="A138" s="570"/>
      <c r="B138" s="577"/>
      <c r="C138" s="481"/>
      <c r="D138" s="481"/>
      <c r="E138" s="481"/>
      <c r="F138" s="481"/>
      <c r="G138" s="174">
        <v>40821</v>
      </c>
      <c r="H138" s="177"/>
      <c r="I138" s="175"/>
      <c r="J138" s="127">
        <f>SUM(J137:J137)</f>
        <v>205975</v>
      </c>
      <c r="K138" s="25">
        <f>G136-J138</f>
        <v>0</v>
      </c>
    </row>
    <row r="139" spans="1:11" ht="63.75">
      <c r="A139" s="570">
        <f>A135+1</f>
        <v>27</v>
      </c>
      <c r="B139" s="577">
        <v>40820</v>
      </c>
      <c r="C139" s="481" t="s">
        <v>612</v>
      </c>
      <c r="D139" s="481" t="s">
        <v>164</v>
      </c>
      <c r="E139" s="481" t="s">
        <v>317</v>
      </c>
      <c r="F139" s="481" t="s">
        <v>760</v>
      </c>
      <c r="G139" s="174" t="s">
        <v>761</v>
      </c>
      <c r="H139" s="97" t="s">
        <v>690</v>
      </c>
      <c r="I139" s="175"/>
      <c r="J139" s="127"/>
      <c r="K139" s="25"/>
    </row>
    <row r="140" spans="1:11" ht="12.75">
      <c r="A140" s="570"/>
      <c r="B140" s="577"/>
      <c r="C140" s="481"/>
      <c r="D140" s="481"/>
      <c r="E140" s="481"/>
      <c r="F140" s="481"/>
      <c r="G140" s="172">
        <v>206150</v>
      </c>
      <c r="H140" s="177"/>
      <c r="I140" s="175"/>
      <c r="J140" s="127"/>
      <c r="K140" s="25"/>
    </row>
    <row r="141" spans="1:11" ht="12.75">
      <c r="A141" s="570"/>
      <c r="B141" s="577"/>
      <c r="C141" s="481"/>
      <c r="D141" s="481"/>
      <c r="E141" s="481"/>
      <c r="F141" s="481"/>
      <c r="G141" s="173" t="s">
        <v>650</v>
      </c>
      <c r="H141" s="177"/>
      <c r="I141" s="176">
        <v>40822</v>
      </c>
      <c r="J141" s="125">
        <v>206150</v>
      </c>
      <c r="K141" s="25"/>
    </row>
    <row r="142" spans="1:11" ht="12.75">
      <c r="A142" s="570"/>
      <c r="B142" s="577"/>
      <c r="C142" s="481"/>
      <c r="D142" s="481"/>
      <c r="E142" s="481"/>
      <c r="F142" s="481"/>
      <c r="G142" s="174">
        <v>40821</v>
      </c>
      <c r="H142" s="177"/>
      <c r="I142" s="175"/>
      <c r="J142" s="127">
        <f>SUM(J141:J141)</f>
        <v>206150</v>
      </c>
      <c r="K142" s="25">
        <f>G140-J142</f>
        <v>0</v>
      </c>
    </row>
    <row r="143" spans="1:11" ht="51">
      <c r="A143" s="570">
        <f>A139+1</f>
        <v>28</v>
      </c>
      <c r="B143" s="577">
        <v>40829</v>
      </c>
      <c r="C143" s="481" t="s">
        <v>612</v>
      </c>
      <c r="D143" s="481" t="s">
        <v>164</v>
      </c>
      <c r="E143" s="481" t="s">
        <v>707</v>
      </c>
      <c r="F143" s="481" t="s">
        <v>762</v>
      </c>
      <c r="G143" s="97" t="s">
        <v>708</v>
      </c>
      <c r="H143" s="97" t="s">
        <v>709</v>
      </c>
      <c r="I143" s="84"/>
      <c r="J143" s="125"/>
      <c r="K143" s="25"/>
    </row>
    <row r="144" spans="1:11" ht="12.75">
      <c r="A144" s="570"/>
      <c r="B144" s="577"/>
      <c r="C144" s="481"/>
      <c r="D144" s="481"/>
      <c r="E144" s="481"/>
      <c r="F144" s="481"/>
      <c r="G144" s="134">
        <v>18000</v>
      </c>
      <c r="H144" s="97"/>
      <c r="I144" s="93">
        <v>40842</v>
      </c>
      <c r="J144" s="125">
        <v>18000</v>
      </c>
      <c r="K144" s="25"/>
    </row>
    <row r="145" spans="1:11" ht="12.75">
      <c r="A145" s="570"/>
      <c r="B145" s="577"/>
      <c r="C145" s="481"/>
      <c r="D145" s="481"/>
      <c r="E145" s="481"/>
      <c r="F145" s="481"/>
      <c r="G145" s="107" t="s">
        <v>650</v>
      </c>
      <c r="H145" s="97"/>
      <c r="I145" s="93"/>
      <c r="J145" s="125"/>
      <c r="K145" s="25"/>
    </row>
    <row r="146" spans="1:11" ht="12.75">
      <c r="A146" s="570"/>
      <c r="B146" s="577"/>
      <c r="C146" s="481"/>
      <c r="D146" s="481"/>
      <c r="E146" s="481"/>
      <c r="F146" s="481"/>
      <c r="G146" s="129">
        <v>40858</v>
      </c>
      <c r="H146" s="97"/>
      <c r="I146" s="116"/>
      <c r="J146" s="127">
        <f>SUM(J143:J145)</f>
        <v>18000</v>
      </c>
      <c r="K146" s="25">
        <f>G144-J146</f>
        <v>0</v>
      </c>
    </row>
    <row r="147" spans="1:11" ht="76.5">
      <c r="A147" s="570">
        <f>A143+1</f>
        <v>29</v>
      </c>
      <c r="B147" s="577">
        <v>40844</v>
      </c>
      <c r="C147" s="481" t="s">
        <v>612</v>
      </c>
      <c r="D147" s="481" t="s">
        <v>164</v>
      </c>
      <c r="E147" s="481" t="s">
        <v>317</v>
      </c>
      <c r="F147" s="481" t="s">
        <v>763</v>
      </c>
      <c r="G147" s="174" t="s">
        <v>764</v>
      </c>
      <c r="H147" s="177" t="s">
        <v>765</v>
      </c>
      <c r="I147" s="175"/>
      <c r="J147" s="127"/>
      <c r="K147" s="25"/>
    </row>
    <row r="148" spans="1:11" ht="12.75">
      <c r="A148" s="570"/>
      <c r="B148" s="577"/>
      <c r="C148" s="481"/>
      <c r="D148" s="481"/>
      <c r="E148" s="481"/>
      <c r="F148" s="481"/>
      <c r="G148" s="172">
        <v>189000</v>
      </c>
      <c r="H148" s="177"/>
      <c r="I148" s="175"/>
      <c r="J148" s="127"/>
      <c r="K148" s="25"/>
    </row>
    <row r="149" spans="1:11" ht="12.75">
      <c r="A149" s="570"/>
      <c r="B149" s="577"/>
      <c r="C149" s="481"/>
      <c r="D149" s="481"/>
      <c r="E149" s="481"/>
      <c r="F149" s="481"/>
      <c r="G149" s="173" t="s">
        <v>650</v>
      </c>
      <c r="H149" s="177"/>
      <c r="I149" s="176">
        <v>40847</v>
      </c>
      <c r="J149" s="125">
        <v>189000</v>
      </c>
      <c r="K149" s="25"/>
    </row>
    <row r="150" spans="1:11" ht="12.75">
      <c r="A150" s="570"/>
      <c r="B150" s="577"/>
      <c r="C150" s="481"/>
      <c r="D150" s="481"/>
      <c r="E150" s="481"/>
      <c r="F150" s="481"/>
      <c r="G150" s="174">
        <v>40844</v>
      </c>
      <c r="H150" s="177"/>
      <c r="I150" s="175"/>
      <c r="J150" s="127">
        <f>SUM(J149:J149)</f>
        <v>189000</v>
      </c>
      <c r="K150" s="25">
        <f>G148-J150</f>
        <v>0</v>
      </c>
    </row>
    <row r="151" spans="1:11" ht="69" customHeight="1">
      <c r="A151" s="570">
        <f>A147+1</f>
        <v>30</v>
      </c>
      <c r="B151" s="577">
        <v>40844</v>
      </c>
      <c r="C151" s="481" t="s">
        <v>612</v>
      </c>
      <c r="D151" s="481" t="s">
        <v>164</v>
      </c>
      <c r="E151" s="481" t="s">
        <v>707</v>
      </c>
      <c r="F151" s="481"/>
      <c r="G151" s="174" t="s">
        <v>769</v>
      </c>
      <c r="H151" s="177" t="s">
        <v>69</v>
      </c>
      <c r="I151" s="175"/>
      <c r="J151" s="127"/>
      <c r="K151" s="25"/>
    </row>
    <row r="152" spans="1:11" ht="12.75">
      <c r="A152" s="570"/>
      <c r="B152" s="577"/>
      <c r="C152" s="481"/>
      <c r="D152" s="481"/>
      <c r="E152" s="481"/>
      <c r="F152" s="481"/>
      <c r="G152" s="172">
        <v>28620</v>
      </c>
      <c r="H152" s="177"/>
      <c r="I152" s="175"/>
      <c r="J152" s="127"/>
      <c r="K152" s="25"/>
    </row>
    <row r="153" spans="1:11" ht="12.75">
      <c r="A153" s="570"/>
      <c r="B153" s="577"/>
      <c r="C153" s="481"/>
      <c r="D153" s="481"/>
      <c r="E153" s="481"/>
      <c r="F153" s="481"/>
      <c r="G153" s="173" t="s">
        <v>650</v>
      </c>
      <c r="H153" s="177"/>
      <c r="I153" s="176">
        <v>40849</v>
      </c>
      <c r="J153" s="125">
        <v>28620</v>
      </c>
      <c r="K153" s="25"/>
    </row>
    <row r="154" spans="1:11" ht="12.75">
      <c r="A154" s="570"/>
      <c r="B154" s="577"/>
      <c r="C154" s="481"/>
      <c r="D154" s="481"/>
      <c r="E154" s="481"/>
      <c r="F154" s="481"/>
      <c r="G154" s="174">
        <v>40860</v>
      </c>
      <c r="H154" s="177"/>
      <c r="I154" s="175"/>
      <c r="J154" s="127">
        <f>SUM(J153:J153)</f>
        <v>28620</v>
      </c>
      <c r="K154" s="25">
        <f>G152-J154</f>
        <v>0</v>
      </c>
    </row>
    <row r="155" spans="1:11" ht="89.25">
      <c r="A155" s="584" t="s">
        <v>770</v>
      </c>
      <c r="B155" s="577">
        <v>40847</v>
      </c>
      <c r="C155" s="481" t="s">
        <v>612</v>
      </c>
      <c r="D155" s="481" t="s">
        <v>164</v>
      </c>
      <c r="E155" s="481" t="s">
        <v>729</v>
      </c>
      <c r="F155" s="481" t="s">
        <v>771</v>
      </c>
      <c r="G155" s="174" t="s">
        <v>775</v>
      </c>
      <c r="H155" s="177" t="s">
        <v>777</v>
      </c>
      <c r="I155" s="176">
        <v>41235</v>
      </c>
      <c r="J155" s="127"/>
      <c r="K155" s="25"/>
    </row>
    <row r="156" spans="1:11" ht="12.75">
      <c r="A156" s="585"/>
      <c r="B156" s="577"/>
      <c r="C156" s="481"/>
      <c r="D156" s="481"/>
      <c r="E156" s="481"/>
      <c r="F156" s="481"/>
      <c r="G156" s="172">
        <v>1814451.68</v>
      </c>
      <c r="H156" s="177"/>
      <c r="I156" s="175"/>
      <c r="J156" s="127"/>
      <c r="K156" s="25"/>
    </row>
    <row r="157" spans="1:11" ht="12.75">
      <c r="A157" s="585"/>
      <c r="B157" s="577"/>
      <c r="C157" s="481"/>
      <c r="D157" s="481"/>
      <c r="E157" s="481"/>
      <c r="F157" s="481"/>
      <c r="G157" s="173" t="s">
        <v>650</v>
      </c>
      <c r="H157" s="177"/>
      <c r="I157" s="176"/>
      <c r="J157" s="125"/>
      <c r="K157" s="25"/>
    </row>
    <row r="158" spans="1:11" ht="12.75">
      <c r="A158" s="586"/>
      <c r="B158" s="577"/>
      <c r="C158" s="481"/>
      <c r="D158" s="481"/>
      <c r="E158" s="481"/>
      <c r="F158" s="481"/>
      <c r="G158" s="174">
        <v>40862</v>
      </c>
      <c r="H158" s="177"/>
      <c r="I158" s="175"/>
      <c r="J158" s="127">
        <f>SUM(J157:J157)</f>
        <v>0</v>
      </c>
      <c r="K158" s="25">
        <f>G156-J158</f>
        <v>1814451.68</v>
      </c>
    </row>
    <row r="159" spans="1:11" ht="96" customHeight="1">
      <c r="A159" s="584" t="s">
        <v>773</v>
      </c>
      <c r="B159" s="577">
        <v>40847</v>
      </c>
      <c r="C159" s="481" t="s">
        <v>612</v>
      </c>
      <c r="D159" s="481" t="s">
        <v>164</v>
      </c>
      <c r="E159" s="481" t="s">
        <v>729</v>
      </c>
      <c r="F159" s="481" t="s">
        <v>772</v>
      </c>
      <c r="G159" s="174" t="s">
        <v>774</v>
      </c>
      <c r="H159" s="177" t="s">
        <v>777</v>
      </c>
      <c r="I159" s="176">
        <v>41235</v>
      </c>
      <c r="J159" s="127"/>
      <c r="K159" s="25"/>
    </row>
    <row r="160" spans="1:11" ht="12.75">
      <c r="A160" s="585"/>
      <c r="B160" s="577"/>
      <c r="C160" s="481"/>
      <c r="D160" s="481"/>
      <c r="E160" s="481"/>
      <c r="F160" s="481"/>
      <c r="G160" s="172">
        <v>2118255.38</v>
      </c>
      <c r="H160" s="177"/>
      <c r="I160" s="175"/>
      <c r="J160" s="127"/>
      <c r="K160" s="25"/>
    </row>
    <row r="161" spans="1:11" ht="12.75">
      <c r="A161" s="585"/>
      <c r="B161" s="577"/>
      <c r="C161" s="481"/>
      <c r="D161" s="481"/>
      <c r="E161" s="481"/>
      <c r="F161" s="481"/>
      <c r="G161" s="173" t="s">
        <v>650</v>
      </c>
      <c r="H161" s="177"/>
      <c r="I161" s="176"/>
      <c r="J161" s="125"/>
      <c r="K161" s="25"/>
    </row>
    <row r="162" spans="1:11" ht="12.75">
      <c r="A162" s="586"/>
      <c r="B162" s="577"/>
      <c r="C162" s="481"/>
      <c r="D162" s="481"/>
      <c r="E162" s="481"/>
      <c r="F162" s="481"/>
      <c r="G162" s="174">
        <v>40862</v>
      </c>
      <c r="H162" s="177"/>
      <c r="I162" s="175"/>
      <c r="J162" s="127">
        <f>SUM(J161:J161)</f>
        <v>0</v>
      </c>
      <c r="K162" s="25">
        <f>G160-J162</f>
        <v>2118255.38</v>
      </c>
    </row>
    <row r="163" spans="1:11" ht="51">
      <c r="A163" s="570">
        <v>31</v>
      </c>
      <c r="B163" s="577">
        <v>40848</v>
      </c>
      <c r="C163" s="481" t="s">
        <v>612</v>
      </c>
      <c r="D163" s="481" t="s">
        <v>164</v>
      </c>
      <c r="E163" s="481" t="s">
        <v>707</v>
      </c>
      <c r="F163" s="481" t="s">
        <v>762</v>
      </c>
      <c r="G163" s="97" t="s">
        <v>778</v>
      </c>
      <c r="H163" s="97" t="s">
        <v>709</v>
      </c>
      <c r="I163" s="175"/>
      <c r="J163" s="127"/>
      <c r="K163" s="25"/>
    </row>
    <row r="164" spans="1:11" ht="12.75">
      <c r="A164" s="570"/>
      <c r="B164" s="577"/>
      <c r="C164" s="481"/>
      <c r="D164" s="481"/>
      <c r="E164" s="481"/>
      <c r="F164" s="481"/>
      <c r="G164" s="134">
        <v>36000</v>
      </c>
      <c r="H164" s="97"/>
      <c r="I164" s="176"/>
      <c r="J164" s="127"/>
      <c r="K164" s="25"/>
    </row>
    <row r="165" spans="1:11" ht="12.75">
      <c r="A165" s="570"/>
      <c r="B165" s="577"/>
      <c r="C165" s="481"/>
      <c r="D165" s="481"/>
      <c r="E165" s="481"/>
      <c r="F165" s="481"/>
      <c r="G165" s="107" t="s">
        <v>650</v>
      </c>
      <c r="H165" s="97"/>
      <c r="I165" s="176">
        <v>40855</v>
      </c>
      <c r="J165" s="125">
        <v>36000</v>
      </c>
      <c r="K165" s="25"/>
    </row>
    <row r="166" spans="1:11" ht="12.75">
      <c r="A166" s="570"/>
      <c r="B166" s="577"/>
      <c r="C166" s="481"/>
      <c r="D166" s="481"/>
      <c r="E166" s="481"/>
      <c r="F166" s="481"/>
      <c r="G166" s="129">
        <v>40858</v>
      </c>
      <c r="H166" s="97"/>
      <c r="I166" s="175"/>
      <c r="J166" s="127">
        <f>SUM(J165:J165)</f>
        <v>36000</v>
      </c>
      <c r="K166" s="25">
        <f>G164-J166</f>
        <v>0</v>
      </c>
    </row>
    <row r="167" spans="1:11" ht="76.5">
      <c r="A167" s="587" t="s">
        <v>742</v>
      </c>
      <c r="B167" s="577">
        <v>40854</v>
      </c>
      <c r="C167" s="481" t="s">
        <v>612</v>
      </c>
      <c r="D167" s="481" t="s">
        <v>164</v>
      </c>
      <c r="E167" s="481" t="s">
        <v>729</v>
      </c>
      <c r="F167" s="481" t="s">
        <v>743</v>
      </c>
      <c r="G167" s="129" t="s">
        <v>744</v>
      </c>
      <c r="H167" s="97" t="s">
        <v>735</v>
      </c>
      <c r="I167" s="175"/>
      <c r="J167" s="127"/>
      <c r="K167" s="25"/>
    </row>
    <row r="168" spans="1:11" ht="15" customHeight="1">
      <c r="A168" s="570"/>
      <c r="B168" s="577"/>
      <c r="C168" s="481"/>
      <c r="D168" s="481"/>
      <c r="E168" s="481"/>
      <c r="F168" s="481"/>
      <c r="G168" s="134">
        <v>2642551.98</v>
      </c>
      <c r="H168" s="190" t="s">
        <v>798</v>
      </c>
      <c r="I168" s="175"/>
      <c r="J168" s="127"/>
      <c r="K168" s="25"/>
    </row>
    <row r="169" spans="1:11" ht="12.75">
      <c r="A169" s="570"/>
      <c r="B169" s="577"/>
      <c r="C169" s="481"/>
      <c r="D169" s="481"/>
      <c r="E169" s="481"/>
      <c r="F169" s="481"/>
      <c r="G169" s="107" t="s">
        <v>650</v>
      </c>
      <c r="H169" s="97"/>
      <c r="I169" s="176">
        <v>40891</v>
      </c>
      <c r="J169" s="125">
        <v>2642551.98</v>
      </c>
      <c r="K169" s="25"/>
    </row>
    <row r="170" spans="1:11" ht="12.75">
      <c r="A170" s="570"/>
      <c r="B170" s="577"/>
      <c r="C170" s="481"/>
      <c r="D170" s="481"/>
      <c r="E170" s="481"/>
      <c r="F170" s="481"/>
      <c r="G170" s="129">
        <v>40877</v>
      </c>
      <c r="H170" s="97"/>
      <c r="I170" s="175"/>
      <c r="J170" s="127">
        <f>SUM(J169:J169)</f>
        <v>2642551.98</v>
      </c>
      <c r="K170" s="25">
        <f>G168-J170</f>
        <v>0</v>
      </c>
    </row>
    <row r="171" spans="1:11" ht="89.25">
      <c r="A171" s="584" t="s">
        <v>746</v>
      </c>
      <c r="B171" s="577">
        <v>40854</v>
      </c>
      <c r="C171" s="481" t="s">
        <v>612</v>
      </c>
      <c r="D171" s="481" t="s">
        <v>164</v>
      </c>
      <c r="E171" s="481" t="s">
        <v>729</v>
      </c>
      <c r="F171" s="481" t="s">
        <v>745</v>
      </c>
      <c r="G171" s="129" t="s">
        <v>747</v>
      </c>
      <c r="H171" s="97" t="s">
        <v>735</v>
      </c>
      <c r="I171" s="175"/>
      <c r="J171" s="127"/>
      <c r="K171" s="25"/>
    </row>
    <row r="172" spans="1:11" ht="15" customHeight="1">
      <c r="A172" s="585"/>
      <c r="B172" s="577"/>
      <c r="C172" s="481"/>
      <c r="D172" s="481"/>
      <c r="E172" s="481"/>
      <c r="F172" s="481"/>
      <c r="G172" s="134">
        <v>2613036.14</v>
      </c>
      <c r="H172" s="190" t="s">
        <v>798</v>
      </c>
      <c r="I172" s="175"/>
      <c r="J172" s="127"/>
      <c r="K172" s="25"/>
    </row>
    <row r="173" spans="1:11" ht="12.75">
      <c r="A173" s="585"/>
      <c r="B173" s="577"/>
      <c r="C173" s="481"/>
      <c r="D173" s="481"/>
      <c r="E173" s="481"/>
      <c r="F173" s="481"/>
      <c r="G173" s="107" t="s">
        <v>650</v>
      </c>
      <c r="H173" s="177"/>
      <c r="I173" s="176">
        <v>40889</v>
      </c>
      <c r="J173" s="125">
        <v>2613036.14</v>
      </c>
      <c r="K173" s="25"/>
    </row>
    <row r="174" spans="1:11" ht="12.75">
      <c r="A174" s="586"/>
      <c r="B174" s="577"/>
      <c r="C174" s="481"/>
      <c r="D174" s="481"/>
      <c r="E174" s="481"/>
      <c r="F174" s="481"/>
      <c r="G174" s="129">
        <v>40877</v>
      </c>
      <c r="H174" s="177"/>
      <c r="I174" s="175"/>
      <c r="J174" s="127">
        <f>SUM(J173:J173)</f>
        <v>2613036.14</v>
      </c>
      <c r="K174" s="25">
        <f>G172-J174</f>
        <v>0</v>
      </c>
    </row>
    <row r="175" spans="1:11" ht="76.5">
      <c r="A175" s="570">
        <v>32</v>
      </c>
      <c r="B175" s="577">
        <v>40863</v>
      </c>
      <c r="C175" s="481" t="s">
        <v>612</v>
      </c>
      <c r="D175" s="481" t="s">
        <v>164</v>
      </c>
      <c r="E175" s="481" t="s">
        <v>317</v>
      </c>
      <c r="F175" s="481" t="s">
        <v>780</v>
      </c>
      <c r="G175" s="174" t="s">
        <v>781</v>
      </c>
      <c r="H175" s="177" t="s">
        <v>765</v>
      </c>
      <c r="I175" s="175"/>
      <c r="J175" s="127"/>
      <c r="K175" s="25"/>
    </row>
    <row r="176" spans="1:11" ht="12.75">
      <c r="A176" s="570"/>
      <c r="B176" s="577"/>
      <c r="C176" s="481"/>
      <c r="D176" s="481"/>
      <c r="E176" s="481"/>
      <c r="F176" s="481"/>
      <c r="G176" s="172">
        <v>48000</v>
      </c>
      <c r="H176" s="177"/>
      <c r="I176" s="175"/>
      <c r="J176" s="127"/>
      <c r="K176" s="25"/>
    </row>
    <row r="177" spans="1:11" ht="12.75">
      <c r="A177" s="570"/>
      <c r="B177" s="577"/>
      <c r="C177" s="481"/>
      <c r="D177" s="481"/>
      <c r="E177" s="481"/>
      <c r="F177" s="481"/>
      <c r="G177" s="173" t="s">
        <v>650</v>
      </c>
      <c r="H177" s="177"/>
      <c r="I177" s="176">
        <v>40870</v>
      </c>
      <c r="J177" s="125">
        <v>48000</v>
      </c>
      <c r="K177" s="25"/>
    </row>
    <row r="178" spans="1:11" ht="12.75">
      <c r="A178" s="570"/>
      <c r="B178" s="577"/>
      <c r="C178" s="481"/>
      <c r="D178" s="481"/>
      <c r="E178" s="481"/>
      <c r="F178" s="481"/>
      <c r="G178" s="174">
        <v>40877</v>
      </c>
      <c r="H178" s="177"/>
      <c r="I178" s="175"/>
      <c r="J178" s="127">
        <f>SUM(J177:J177)</f>
        <v>48000</v>
      </c>
      <c r="K178" s="25">
        <f>G176-J178</f>
        <v>0</v>
      </c>
    </row>
    <row r="179" spans="1:11" ht="63.75">
      <c r="A179" s="570">
        <f>A175+1</f>
        <v>33</v>
      </c>
      <c r="B179" s="577">
        <v>40864</v>
      </c>
      <c r="C179" s="481" t="s">
        <v>612</v>
      </c>
      <c r="D179" s="481" t="s">
        <v>164</v>
      </c>
      <c r="E179" s="481" t="s">
        <v>317</v>
      </c>
      <c r="F179" s="481" t="s">
        <v>782</v>
      </c>
      <c r="G179" s="174" t="s">
        <v>783</v>
      </c>
      <c r="H179" s="177" t="s">
        <v>765</v>
      </c>
      <c r="I179" s="175"/>
      <c r="J179" s="127"/>
      <c r="K179" s="25"/>
    </row>
    <row r="180" spans="1:11" ht="12.75">
      <c r="A180" s="570"/>
      <c r="B180" s="577"/>
      <c r="C180" s="481"/>
      <c r="D180" s="481"/>
      <c r="E180" s="481"/>
      <c r="F180" s="481"/>
      <c r="G180" s="172">
        <v>48000</v>
      </c>
      <c r="H180" s="177"/>
      <c r="I180" s="175"/>
      <c r="J180" s="127"/>
      <c r="K180" s="25"/>
    </row>
    <row r="181" spans="1:11" ht="12.75">
      <c r="A181" s="570"/>
      <c r="B181" s="577"/>
      <c r="C181" s="481"/>
      <c r="D181" s="481"/>
      <c r="E181" s="481"/>
      <c r="F181" s="481"/>
      <c r="G181" s="173" t="s">
        <v>650</v>
      </c>
      <c r="H181" s="177"/>
      <c r="I181" s="176">
        <v>40877</v>
      </c>
      <c r="J181" s="125">
        <v>48000</v>
      </c>
      <c r="K181" s="25"/>
    </row>
    <row r="182" spans="1:11" ht="12.75">
      <c r="A182" s="570"/>
      <c r="B182" s="577"/>
      <c r="C182" s="481"/>
      <c r="D182" s="481"/>
      <c r="E182" s="481"/>
      <c r="F182" s="481"/>
      <c r="G182" s="174">
        <v>40876</v>
      </c>
      <c r="H182" s="177" t="s">
        <v>776</v>
      </c>
      <c r="I182" s="175"/>
      <c r="J182" s="127">
        <f>SUM(J181:J181)</f>
        <v>48000</v>
      </c>
      <c r="K182" s="25">
        <f>G180-J182</f>
        <v>0</v>
      </c>
    </row>
    <row r="183" spans="1:11" ht="76.5">
      <c r="A183" s="570">
        <f>A179+1</f>
        <v>34</v>
      </c>
      <c r="B183" s="577">
        <v>40870</v>
      </c>
      <c r="C183" s="481" t="s">
        <v>612</v>
      </c>
      <c r="D183" s="481" t="s">
        <v>164</v>
      </c>
      <c r="E183" s="481" t="s">
        <v>317</v>
      </c>
      <c r="F183" s="481" t="s">
        <v>784</v>
      </c>
      <c r="G183" s="174" t="s">
        <v>785</v>
      </c>
      <c r="H183" s="177" t="s">
        <v>786</v>
      </c>
      <c r="I183" s="175"/>
      <c r="J183" s="127"/>
      <c r="K183" s="25"/>
    </row>
    <row r="184" spans="1:11" ht="12.75">
      <c r="A184" s="570"/>
      <c r="B184" s="577"/>
      <c r="C184" s="481"/>
      <c r="D184" s="481"/>
      <c r="E184" s="481"/>
      <c r="F184" s="481"/>
      <c r="G184" s="172">
        <v>410000</v>
      </c>
      <c r="H184" s="177"/>
      <c r="I184" s="175"/>
      <c r="J184" s="127"/>
      <c r="K184" s="25"/>
    </row>
    <row r="185" spans="1:11" ht="12.75">
      <c r="A185" s="570"/>
      <c r="B185" s="577"/>
      <c r="C185" s="481"/>
      <c r="D185" s="481"/>
      <c r="E185" s="481"/>
      <c r="F185" s="481"/>
      <c r="G185" s="173" t="s">
        <v>650</v>
      </c>
      <c r="H185" s="177"/>
      <c r="I185" s="176">
        <v>40870</v>
      </c>
      <c r="J185" s="125">
        <v>410000</v>
      </c>
      <c r="K185" s="25"/>
    </row>
    <row r="186" spans="1:11" ht="12.75">
      <c r="A186" s="570"/>
      <c r="B186" s="577"/>
      <c r="C186" s="481"/>
      <c r="D186" s="481"/>
      <c r="E186" s="481"/>
      <c r="F186" s="481"/>
      <c r="G186" s="174">
        <v>40871</v>
      </c>
      <c r="H186" s="177"/>
      <c r="I186" s="175"/>
      <c r="J186" s="127">
        <f>SUM(J185:J185)</f>
        <v>410000</v>
      </c>
      <c r="K186" s="25">
        <f>G184-J186</f>
        <v>0</v>
      </c>
    </row>
    <row r="187" spans="1:11" ht="76.5">
      <c r="A187" s="570">
        <f>A183+1</f>
        <v>35</v>
      </c>
      <c r="B187" s="577">
        <v>40871</v>
      </c>
      <c r="C187" s="481" t="s">
        <v>612</v>
      </c>
      <c r="D187" s="481" t="s">
        <v>164</v>
      </c>
      <c r="E187" s="481" t="s">
        <v>317</v>
      </c>
      <c r="F187" s="481" t="s">
        <v>788</v>
      </c>
      <c r="G187" s="174" t="s">
        <v>787</v>
      </c>
      <c r="H187" s="177" t="s">
        <v>765</v>
      </c>
      <c r="I187" s="175"/>
      <c r="J187" s="127"/>
      <c r="K187" s="25"/>
    </row>
    <row r="188" spans="1:11" ht="12.75">
      <c r="A188" s="570"/>
      <c r="B188" s="577"/>
      <c r="C188" s="481"/>
      <c r="D188" s="481"/>
      <c r="E188" s="481"/>
      <c r="F188" s="481"/>
      <c r="G188" s="172">
        <v>38000</v>
      </c>
      <c r="H188" s="177"/>
      <c r="I188" s="175"/>
      <c r="J188" s="127"/>
      <c r="K188" s="25"/>
    </row>
    <row r="189" spans="1:11" ht="12.75">
      <c r="A189" s="570"/>
      <c r="B189" s="577"/>
      <c r="C189" s="481"/>
      <c r="D189" s="481"/>
      <c r="E189" s="481"/>
      <c r="F189" s="481"/>
      <c r="G189" s="173" t="s">
        <v>650</v>
      </c>
      <c r="H189" s="177"/>
      <c r="I189" s="176">
        <v>40890</v>
      </c>
      <c r="J189" s="125">
        <v>38000</v>
      </c>
      <c r="K189" s="25"/>
    </row>
    <row r="190" spans="1:11" ht="12.75">
      <c r="A190" s="570"/>
      <c r="B190" s="577"/>
      <c r="C190" s="481"/>
      <c r="D190" s="481"/>
      <c r="E190" s="481"/>
      <c r="F190" s="481"/>
      <c r="G190" s="174">
        <v>40892</v>
      </c>
      <c r="H190" s="177" t="s">
        <v>776</v>
      </c>
      <c r="I190" s="175"/>
      <c r="J190" s="127">
        <f>SUM(J189:J189)</f>
        <v>38000</v>
      </c>
      <c r="K190" s="25">
        <f>G188-J190</f>
        <v>0</v>
      </c>
    </row>
    <row r="191" spans="1:11" ht="63.75">
      <c r="A191" s="570">
        <v>36</v>
      </c>
      <c r="B191" s="577">
        <v>40872</v>
      </c>
      <c r="C191" s="481" t="s">
        <v>612</v>
      </c>
      <c r="D191" s="481" t="s">
        <v>164</v>
      </c>
      <c r="E191" s="481" t="s">
        <v>317</v>
      </c>
      <c r="F191" s="481" t="s">
        <v>789</v>
      </c>
      <c r="G191" s="174" t="s">
        <v>716</v>
      </c>
      <c r="H191" s="97" t="s">
        <v>790</v>
      </c>
      <c r="I191" s="175"/>
      <c r="J191" s="127"/>
      <c r="K191" s="25"/>
    </row>
    <row r="192" spans="1:11" ht="12.75">
      <c r="A192" s="570"/>
      <c r="B192" s="577"/>
      <c r="C192" s="481"/>
      <c r="D192" s="481"/>
      <c r="E192" s="481"/>
      <c r="F192" s="481"/>
      <c r="G192" s="172">
        <v>29800</v>
      </c>
      <c r="H192" s="177"/>
      <c r="I192" s="175"/>
      <c r="J192" s="127"/>
      <c r="K192" s="25"/>
    </row>
    <row r="193" spans="1:11" ht="12.75">
      <c r="A193" s="570"/>
      <c r="B193" s="577"/>
      <c r="C193" s="481"/>
      <c r="D193" s="481"/>
      <c r="E193" s="481"/>
      <c r="F193" s="481"/>
      <c r="G193" s="173" t="s">
        <v>650</v>
      </c>
      <c r="H193" s="177"/>
      <c r="I193" s="176">
        <v>40890</v>
      </c>
      <c r="J193" s="125">
        <v>29800</v>
      </c>
      <c r="K193" s="25"/>
    </row>
    <row r="194" spans="1:11" ht="12.75">
      <c r="A194" s="570"/>
      <c r="B194" s="577"/>
      <c r="C194" s="481"/>
      <c r="D194" s="481"/>
      <c r="E194" s="481"/>
      <c r="F194" s="481"/>
      <c r="G194" s="174">
        <v>40892</v>
      </c>
      <c r="H194" s="177"/>
      <c r="I194" s="175"/>
      <c r="J194" s="127">
        <f>SUM(J193:J193)</f>
        <v>29800</v>
      </c>
      <c r="K194" s="25">
        <f>G192-J194</f>
        <v>0</v>
      </c>
    </row>
    <row r="195" spans="1:11" ht="51">
      <c r="A195" s="570">
        <v>37469</v>
      </c>
      <c r="B195" s="577">
        <v>40876</v>
      </c>
      <c r="C195" s="481" t="s">
        <v>612</v>
      </c>
      <c r="D195" s="481" t="s">
        <v>164</v>
      </c>
      <c r="E195" s="481" t="s">
        <v>729</v>
      </c>
      <c r="F195" s="481" t="s">
        <v>794</v>
      </c>
      <c r="G195" s="174" t="s">
        <v>793</v>
      </c>
      <c r="H195" s="177" t="s">
        <v>795</v>
      </c>
      <c r="I195" s="175"/>
      <c r="J195" s="127"/>
      <c r="K195" s="25"/>
    </row>
    <row r="196" spans="1:11" ht="12.75">
      <c r="A196" s="570"/>
      <c r="B196" s="577"/>
      <c r="C196" s="481"/>
      <c r="D196" s="481"/>
      <c r="E196" s="481"/>
      <c r="F196" s="481"/>
      <c r="G196" s="172">
        <v>752400</v>
      </c>
      <c r="H196" s="97" t="s">
        <v>802</v>
      </c>
      <c r="I196" s="175"/>
      <c r="J196" s="127"/>
      <c r="K196" s="25"/>
    </row>
    <row r="197" spans="1:11" ht="12.75">
      <c r="A197" s="570"/>
      <c r="B197" s="577"/>
      <c r="C197" s="481"/>
      <c r="D197" s="481"/>
      <c r="E197" s="481"/>
      <c r="F197" s="481"/>
      <c r="G197" s="173" t="s">
        <v>650</v>
      </c>
      <c r="H197" s="97" t="s">
        <v>768</v>
      </c>
      <c r="I197" s="176"/>
      <c r="J197" s="125"/>
      <c r="K197" s="25"/>
    </row>
    <row r="198" spans="1:11" ht="12.75">
      <c r="A198" s="570"/>
      <c r="B198" s="577"/>
      <c r="C198" s="481"/>
      <c r="D198" s="481"/>
      <c r="E198" s="481"/>
      <c r="F198" s="481"/>
      <c r="G198" s="174">
        <v>40892</v>
      </c>
      <c r="H198" s="177"/>
      <c r="I198" s="175"/>
      <c r="J198" s="127">
        <f>SUM(J197:J197)</f>
        <v>0</v>
      </c>
      <c r="K198" s="25">
        <f>G196-J198</f>
        <v>752400</v>
      </c>
    </row>
    <row r="199" spans="1:11" ht="51">
      <c r="A199" s="570">
        <v>41653</v>
      </c>
      <c r="B199" s="577">
        <v>40886</v>
      </c>
      <c r="C199" s="481" t="s">
        <v>612</v>
      </c>
      <c r="D199" s="481" t="s">
        <v>164</v>
      </c>
      <c r="E199" s="481" t="s">
        <v>729</v>
      </c>
      <c r="F199" s="481" t="s">
        <v>792</v>
      </c>
      <c r="G199" s="174" t="s">
        <v>801</v>
      </c>
      <c r="H199" s="177" t="s">
        <v>60</v>
      </c>
      <c r="I199" s="175"/>
      <c r="J199" s="127"/>
      <c r="K199" s="25"/>
    </row>
    <row r="200" spans="1:11" ht="12.75">
      <c r="A200" s="570"/>
      <c r="B200" s="577"/>
      <c r="C200" s="481"/>
      <c r="D200" s="481"/>
      <c r="E200" s="481"/>
      <c r="F200" s="481"/>
      <c r="G200" s="172">
        <v>490000</v>
      </c>
      <c r="H200" s="177"/>
      <c r="I200" s="175"/>
      <c r="J200" s="127"/>
      <c r="K200" s="25"/>
    </row>
    <row r="201" spans="1:11" ht="12.75">
      <c r="A201" s="570"/>
      <c r="B201" s="577"/>
      <c r="C201" s="481"/>
      <c r="D201" s="481"/>
      <c r="E201" s="481"/>
      <c r="F201" s="481"/>
      <c r="G201" s="173" t="s">
        <v>650</v>
      </c>
      <c r="H201" s="177"/>
      <c r="I201" s="176">
        <v>40899</v>
      </c>
      <c r="J201" s="125">
        <v>490000</v>
      </c>
      <c r="K201" s="25"/>
    </row>
    <row r="202" spans="1:11" ht="12.75">
      <c r="A202" s="570"/>
      <c r="B202" s="577"/>
      <c r="C202" s="481"/>
      <c r="D202" s="481"/>
      <c r="E202" s="481"/>
      <c r="F202" s="481"/>
      <c r="G202" s="174">
        <v>40892</v>
      </c>
      <c r="H202" s="177"/>
      <c r="I202" s="175"/>
      <c r="J202" s="127">
        <f>SUM(J201:J201)</f>
        <v>490000</v>
      </c>
      <c r="K202" s="25">
        <f>G200-J202</f>
        <v>0</v>
      </c>
    </row>
    <row r="203" spans="1:11" ht="45.75" customHeight="1">
      <c r="A203" s="570">
        <v>42741</v>
      </c>
      <c r="B203" s="577">
        <v>40889</v>
      </c>
      <c r="C203" s="481" t="s">
        <v>612</v>
      </c>
      <c r="D203" s="481" t="s">
        <v>164</v>
      </c>
      <c r="E203" s="481" t="s">
        <v>729</v>
      </c>
      <c r="F203" s="481" t="s">
        <v>796</v>
      </c>
      <c r="G203" s="174" t="s">
        <v>797</v>
      </c>
      <c r="H203" s="97" t="s">
        <v>685</v>
      </c>
      <c r="I203" s="175"/>
      <c r="J203" s="127"/>
      <c r="K203" s="25"/>
    </row>
    <row r="204" spans="1:11" ht="12.75">
      <c r="A204" s="570"/>
      <c r="B204" s="577"/>
      <c r="C204" s="481"/>
      <c r="D204" s="481"/>
      <c r="E204" s="481"/>
      <c r="F204" s="481"/>
      <c r="G204" s="172">
        <v>521944</v>
      </c>
      <c r="H204" s="177"/>
      <c r="I204" s="175"/>
      <c r="J204" s="127"/>
      <c r="K204" s="25"/>
    </row>
    <row r="205" spans="1:11" ht="12.75">
      <c r="A205" s="570"/>
      <c r="B205" s="577"/>
      <c r="C205" s="481"/>
      <c r="D205" s="481"/>
      <c r="E205" s="481"/>
      <c r="F205" s="481"/>
      <c r="G205" s="173" t="s">
        <v>650</v>
      </c>
      <c r="H205" s="177"/>
      <c r="I205" s="176">
        <v>40903</v>
      </c>
      <c r="J205" s="125">
        <v>521944</v>
      </c>
      <c r="K205" s="25"/>
    </row>
    <row r="206" spans="1:11" ht="12.75">
      <c r="A206" s="570"/>
      <c r="B206" s="577"/>
      <c r="C206" s="481"/>
      <c r="D206" s="481"/>
      <c r="E206" s="481"/>
      <c r="F206" s="481"/>
      <c r="G206" s="174">
        <v>40897</v>
      </c>
      <c r="H206" s="177"/>
      <c r="I206" s="175"/>
      <c r="J206" s="127">
        <f>SUM(J205:J205)</f>
        <v>521944</v>
      </c>
      <c r="K206" s="25">
        <f>G204-J206</f>
        <v>0</v>
      </c>
    </row>
    <row r="207" spans="1:11" ht="102">
      <c r="A207" s="578">
        <v>37</v>
      </c>
      <c r="B207" s="581">
        <v>40886</v>
      </c>
      <c r="C207" s="481" t="s">
        <v>612</v>
      </c>
      <c r="D207" s="481" t="s">
        <v>164</v>
      </c>
      <c r="E207" s="481" t="s">
        <v>707</v>
      </c>
      <c r="F207" s="468"/>
      <c r="G207" s="174" t="s">
        <v>1063</v>
      </c>
      <c r="H207" s="177" t="s">
        <v>1062</v>
      </c>
      <c r="I207" s="175"/>
      <c r="J207" s="127"/>
      <c r="K207" s="25"/>
    </row>
    <row r="208" spans="1:11" ht="12.75">
      <c r="A208" s="579"/>
      <c r="B208" s="582"/>
      <c r="C208" s="481"/>
      <c r="D208" s="481"/>
      <c r="E208" s="481"/>
      <c r="F208" s="469"/>
      <c r="G208" s="172">
        <v>256000</v>
      </c>
      <c r="H208" s="177"/>
      <c r="I208" s="175"/>
      <c r="J208" s="127"/>
      <c r="K208" s="25"/>
    </row>
    <row r="209" spans="1:11" ht="12.75">
      <c r="A209" s="579"/>
      <c r="B209" s="582"/>
      <c r="C209" s="481"/>
      <c r="D209" s="481"/>
      <c r="E209" s="481"/>
      <c r="F209" s="469"/>
      <c r="G209" s="173" t="s">
        <v>650</v>
      </c>
      <c r="H209" s="177"/>
      <c r="I209" s="176">
        <v>40892</v>
      </c>
      <c r="J209" s="125">
        <v>256000</v>
      </c>
      <c r="K209" s="25"/>
    </row>
    <row r="210" spans="1:11" ht="12.75">
      <c r="A210" s="580"/>
      <c r="B210" s="583"/>
      <c r="C210" s="481"/>
      <c r="D210" s="481"/>
      <c r="E210" s="481"/>
      <c r="F210" s="519"/>
      <c r="G210" s="174">
        <v>40906</v>
      </c>
      <c r="H210" s="177"/>
      <c r="I210" s="175"/>
      <c r="J210" s="127">
        <f>SUM(J209:J209)</f>
        <v>256000</v>
      </c>
      <c r="K210" s="25"/>
    </row>
    <row r="211" spans="1:11" ht="51">
      <c r="A211" s="570">
        <v>38</v>
      </c>
      <c r="B211" s="577">
        <v>40891</v>
      </c>
      <c r="C211" s="481" t="s">
        <v>612</v>
      </c>
      <c r="D211" s="481" t="s">
        <v>164</v>
      </c>
      <c r="E211" s="481" t="s">
        <v>317</v>
      </c>
      <c r="F211" s="481" t="s">
        <v>1059</v>
      </c>
      <c r="G211" s="174" t="s">
        <v>629</v>
      </c>
      <c r="H211" s="97" t="s">
        <v>724</v>
      </c>
      <c r="I211" s="175"/>
      <c r="J211" s="127"/>
      <c r="K211" s="25"/>
    </row>
    <row r="212" spans="1:11" ht="12.75">
      <c r="A212" s="570"/>
      <c r="B212" s="577"/>
      <c r="C212" s="481"/>
      <c r="D212" s="481"/>
      <c r="E212" s="481"/>
      <c r="F212" s="481"/>
      <c r="G212" s="172">
        <v>98000</v>
      </c>
      <c r="H212" s="177"/>
      <c r="I212" s="175"/>
      <c r="J212" s="127"/>
      <c r="K212" s="25"/>
    </row>
    <row r="213" spans="1:11" ht="12.75">
      <c r="A213" s="570"/>
      <c r="B213" s="577"/>
      <c r="C213" s="481"/>
      <c r="D213" s="481"/>
      <c r="E213" s="481"/>
      <c r="F213" s="481"/>
      <c r="G213" s="173" t="s">
        <v>650</v>
      </c>
      <c r="H213" s="177"/>
      <c r="I213" s="176">
        <v>40906</v>
      </c>
      <c r="J213" s="125">
        <v>98000</v>
      </c>
      <c r="K213" s="25"/>
    </row>
    <row r="214" spans="1:11" ht="12.75">
      <c r="A214" s="570"/>
      <c r="B214" s="577"/>
      <c r="C214" s="481"/>
      <c r="D214" s="481"/>
      <c r="E214" s="481"/>
      <c r="F214" s="481"/>
      <c r="G214" s="174">
        <v>40898</v>
      </c>
      <c r="H214" s="177"/>
      <c r="I214" s="175"/>
      <c r="J214" s="127">
        <f>SUM(J213:J213)</f>
        <v>98000</v>
      </c>
      <c r="K214" s="25"/>
    </row>
    <row r="215" spans="1:11" ht="102">
      <c r="A215" s="578">
        <v>39</v>
      </c>
      <c r="B215" s="581">
        <v>40893</v>
      </c>
      <c r="C215" s="481" t="s">
        <v>612</v>
      </c>
      <c r="D215" s="481" t="s">
        <v>164</v>
      </c>
      <c r="E215" s="481" t="s">
        <v>707</v>
      </c>
      <c r="F215" s="468"/>
      <c r="G215" s="174" t="s">
        <v>1065</v>
      </c>
      <c r="H215" s="177" t="s">
        <v>1062</v>
      </c>
      <c r="I215" s="175"/>
      <c r="J215" s="127"/>
      <c r="K215" s="25"/>
    </row>
    <row r="216" spans="1:11" ht="12.75">
      <c r="A216" s="579"/>
      <c r="B216" s="582"/>
      <c r="C216" s="481"/>
      <c r="D216" s="481"/>
      <c r="E216" s="481"/>
      <c r="F216" s="469"/>
      <c r="G216" s="172">
        <v>300000</v>
      </c>
      <c r="H216" s="177"/>
      <c r="I216" s="175"/>
      <c r="J216" s="127"/>
      <c r="K216" s="25"/>
    </row>
    <row r="217" spans="1:11" ht="12.75">
      <c r="A217" s="579"/>
      <c r="B217" s="582"/>
      <c r="C217" s="481"/>
      <c r="D217" s="481"/>
      <c r="E217" s="481"/>
      <c r="F217" s="469"/>
      <c r="G217" s="173" t="s">
        <v>650</v>
      </c>
      <c r="H217" s="177"/>
      <c r="I217" s="176">
        <v>41264</v>
      </c>
      <c r="J217" s="125">
        <v>300000</v>
      </c>
      <c r="K217" s="25"/>
    </row>
    <row r="218" spans="1:11" ht="12.75">
      <c r="A218" s="580"/>
      <c r="B218" s="583"/>
      <c r="C218" s="481"/>
      <c r="D218" s="481"/>
      <c r="E218" s="481"/>
      <c r="F218" s="519"/>
      <c r="G218" s="174">
        <v>40914</v>
      </c>
      <c r="H218" s="177"/>
      <c r="I218" s="175"/>
      <c r="J218" s="127">
        <f>SUM(J217:J217)</f>
        <v>300000</v>
      </c>
      <c r="K218" s="25"/>
    </row>
    <row r="219" spans="1:11" ht="76.5">
      <c r="A219" s="570">
        <v>40</v>
      </c>
      <c r="B219" s="577">
        <v>40896</v>
      </c>
      <c r="C219" s="481" t="s">
        <v>612</v>
      </c>
      <c r="D219" s="481" t="s">
        <v>164</v>
      </c>
      <c r="E219" s="481" t="s">
        <v>525</v>
      </c>
      <c r="F219" s="481" t="s">
        <v>1061</v>
      </c>
      <c r="G219" s="174" t="s">
        <v>1060</v>
      </c>
      <c r="H219" s="131" t="s">
        <v>758</v>
      </c>
      <c r="I219" s="175"/>
      <c r="J219" s="127"/>
      <c r="K219" s="25"/>
    </row>
    <row r="220" spans="1:11" ht="12.75">
      <c r="A220" s="570"/>
      <c r="B220" s="577"/>
      <c r="C220" s="481"/>
      <c r="D220" s="481"/>
      <c r="E220" s="481"/>
      <c r="F220" s="481"/>
      <c r="G220" s="172">
        <v>150000</v>
      </c>
      <c r="H220" s="177"/>
      <c r="I220" s="175"/>
      <c r="J220" s="127"/>
      <c r="K220" s="25"/>
    </row>
    <row r="221" spans="1:11" ht="12.75">
      <c r="A221" s="570"/>
      <c r="B221" s="577"/>
      <c r="C221" s="481"/>
      <c r="D221" s="481"/>
      <c r="E221" s="481"/>
      <c r="F221" s="481"/>
      <c r="G221" s="173" t="s">
        <v>650</v>
      </c>
      <c r="H221" s="177"/>
      <c r="I221" s="176">
        <v>40900</v>
      </c>
      <c r="J221" s="125">
        <v>150000</v>
      </c>
      <c r="K221" s="25"/>
    </row>
    <row r="222" spans="1:11" ht="12.75">
      <c r="A222" s="570"/>
      <c r="B222" s="577"/>
      <c r="C222" s="481"/>
      <c r="D222" s="481"/>
      <c r="E222" s="481"/>
      <c r="F222" s="481"/>
      <c r="G222" s="174">
        <v>40904</v>
      </c>
      <c r="H222" s="177"/>
      <c r="I222" s="175"/>
      <c r="J222" s="127">
        <f>SUM(J221:J221)</f>
        <v>150000</v>
      </c>
      <c r="K222" s="25"/>
    </row>
    <row r="223" spans="1:11" ht="53.25" customHeight="1">
      <c r="A223" s="570">
        <v>47189</v>
      </c>
      <c r="B223" s="577">
        <v>40900</v>
      </c>
      <c r="C223" s="481" t="s">
        <v>612</v>
      </c>
      <c r="D223" s="481" t="s">
        <v>164</v>
      </c>
      <c r="E223" s="481" t="s">
        <v>729</v>
      </c>
      <c r="F223" s="481" t="s">
        <v>1064</v>
      </c>
      <c r="G223" s="174" t="s">
        <v>801</v>
      </c>
      <c r="H223" s="177" t="s">
        <v>60</v>
      </c>
      <c r="I223" s="116"/>
      <c r="J223" s="127"/>
      <c r="K223" s="25"/>
    </row>
    <row r="224" spans="1:11" ht="12.75">
      <c r="A224" s="570"/>
      <c r="B224" s="577"/>
      <c r="C224" s="481"/>
      <c r="D224" s="481"/>
      <c r="E224" s="481"/>
      <c r="F224" s="481"/>
      <c r="G224" s="172">
        <v>700000</v>
      </c>
      <c r="H224" s="177"/>
      <c r="I224" s="116"/>
      <c r="J224" s="127"/>
      <c r="K224" s="25"/>
    </row>
    <row r="225" spans="1:11" ht="12.75">
      <c r="A225" s="570"/>
      <c r="B225" s="577"/>
      <c r="C225" s="481"/>
      <c r="D225" s="481"/>
      <c r="E225" s="481"/>
      <c r="F225" s="481"/>
      <c r="G225" s="173" t="s">
        <v>650</v>
      </c>
      <c r="H225" s="177"/>
      <c r="I225" s="84">
        <v>40903</v>
      </c>
      <c r="J225" s="125">
        <v>700000</v>
      </c>
      <c r="K225" s="25"/>
    </row>
    <row r="226" spans="1:11" ht="12.75">
      <c r="A226" s="570"/>
      <c r="B226" s="577"/>
      <c r="C226" s="481"/>
      <c r="D226" s="481"/>
      <c r="E226" s="481"/>
      <c r="F226" s="481"/>
      <c r="G226" s="174">
        <v>40903</v>
      </c>
      <c r="H226" s="177"/>
      <c r="I226" s="116"/>
      <c r="J226" s="127">
        <f>SUM(J225:J225)</f>
        <v>700000</v>
      </c>
      <c r="K226" s="25">
        <f>G224-J226</f>
        <v>0</v>
      </c>
    </row>
    <row r="227" spans="1:11" ht="76.5">
      <c r="A227" s="570">
        <v>41</v>
      </c>
      <c r="B227" s="577">
        <v>40906</v>
      </c>
      <c r="C227" s="481" t="s">
        <v>612</v>
      </c>
      <c r="D227" s="481" t="s">
        <v>164</v>
      </c>
      <c r="E227" s="481" t="s">
        <v>1066</v>
      </c>
      <c r="F227" s="481" t="s">
        <v>1068</v>
      </c>
      <c r="G227" s="129" t="s">
        <v>1067</v>
      </c>
      <c r="H227" s="131" t="s">
        <v>758</v>
      </c>
      <c r="I227" s="116"/>
      <c r="J227" s="127"/>
      <c r="K227" s="25"/>
    </row>
    <row r="228" spans="1:10" ht="12.75" customHeight="1">
      <c r="A228" s="570"/>
      <c r="B228" s="577"/>
      <c r="C228" s="481"/>
      <c r="D228" s="481"/>
      <c r="E228" s="481"/>
      <c r="F228" s="481"/>
      <c r="G228" s="134">
        <v>250000</v>
      </c>
      <c r="H228" s="97"/>
      <c r="I228" s="116"/>
      <c r="J228" s="127"/>
    </row>
    <row r="229" spans="1:10" ht="12.75">
      <c r="A229" s="570"/>
      <c r="B229" s="577"/>
      <c r="C229" s="481"/>
      <c r="D229" s="481"/>
      <c r="E229" s="481"/>
      <c r="F229" s="481"/>
      <c r="G229" s="107" t="s">
        <v>650</v>
      </c>
      <c r="H229" s="97"/>
      <c r="I229" s="84">
        <v>40916</v>
      </c>
      <c r="J229" s="125">
        <v>250000</v>
      </c>
    </row>
    <row r="230" spans="1:10" ht="12.75">
      <c r="A230" s="570"/>
      <c r="B230" s="577"/>
      <c r="C230" s="481"/>
      <c r="D230" s="481"/>
      <c r="E230" s="481"/>
      <c r="F230" s="481"/>
      <c r="G230" s="129">
        <v>40915</v>
      </c>
      <c r="H230" s="97"/>
      <c r="I230" s="116"/>
      <c r="J230" s="127">
        <f>SUM(J229:J229)</f>
        <v>250000</v>
      </c>
    </row>
  </sheetData>
  <sheetProtection selectLockedCells="1" selectUnlockedCells="1"/>
  <autoFilter ref="A5:J230"/>
  <mergeCells count="333">
    <mergeCell ref="A215:A218"/>
    <mergeCell ref="B215:B218"/>
    <mergeCell ref="C215:C218"/>
    <mergeCell ref="D215:D218"/>
    <mergeCell ref="E215:E218"/>
    <mergeCell ref="F215:F218"/>
    <mergeCell ref="C207:C210"/>
    <mergeCell ref="D207:D210"/>
    <mergeCell ref="E207:E210"/>
    <mergeCell ref="B207:B210"/>
    <mergeCell ref="A207:A210"/>
    <mergeCell ref="F207:F210"/>
    <mergeCell ref="A219:A222"/>
    <mergeCell ref="B219:B222"/>
    <mergeCell ref="C219:C222"/>
    <mergeCell ref="D219:D222"/>
    <mergeCell ref="E219:E222"/>
    <mergeCell ref="F219:F222"/>
    <mergeCell ref="A211:A214"/>
    <mergeCell ref="B211:B214"/>
    <mergeCell ref="C211:C214"/>
    <mergeCell ref="D211:D214"/>
    <mergeCell ref="E211:E214"/>
    <mergeCell ref="F211:F214"/>
    <mergeCell ref="A203:A206"/>
    <mergeCell ref="B203:B206"/>
    <mergeCell ref="C203:C206"/>
    <mergeCell ref="D203:D206"/>
    <mergeCell ref="E203:E206"/>
    <mergeCell ref="F203:F206"/>
    <mergeCell ref="A199:A202"/>
    <mergeCell ref="B199:B202"/>
    <mergeCell ref="C199:C202"/>
    <mergeCell ref="D199:D202"/>
    <mergeCell ref="E199:E202"/>
    <mergeCell ref="F199:F202"/>
    <mergeCell ref="A195:A198"/>
    <mergeCell ref="B195:B198"/>
    <mergeCell ref="C195:C198"/>
    <mergeCell ref="D195:D198"/>
    <mergeCell ref="E195:E198"/>
    <mergeCell ref="F195:F198"/>
    <mergeCell ref="A191:A194"/>
    <mergeCell ref="B191:B194"/>
    <mergeCell ref="C191:C194"/>
    <mergeCell ref="D191:D194"/>
    <mergeCell ref="E191:E194"/>
    <mergeCell ref="F191:F194"/>
    <mergeCell ref="A187:A190"/>
    <mergeCell ref="B187:B190"/>
    <mergeCell ref="C187:C190"/>
    <mergeCell ref="D187:D190"/>
    <mergeCell ref="E187:E190"/>
    <mergeCell ref="F187:F190"/>
    <mergeCell ref="A183:A186"/>
    <mergeCell ref="B183:B186"/>
    <mergeCell ref="C183:C186"/>
    <mergeCell ref="D183:D186"/>
    <mergeCell ref="E183:E186"/>
    <mergeCell ref="F183:F186"/>
    <mergeCell ref="A179:A182"/>
    <mergeCell ref="B179:B182"/>
    <mergeCell ref="C179:C182"/>
    <mergeCell ref="D179:D182"/>
    <mergeCell ref="E179:E182"/>
    <mergeCell ref="F179:F182"/>
    <mergeCell ref="A175:A178"/>
    <mergeCell ref="B175:B178"/>
    <mergeCell ref="C175:C178"/>
    <mergeCell ref="D175:D178"/>
    <mergeCell ref="E175:E178"/>
    <mergeCell ref="F175:F178"/>
    <mergeCell ref="A171:A174"/>
    <mergeCell ref="B171:B174"/>
    <mergeCell ref="C171:C174"/>
    <mergeCell ref="D171:D174"/>
    <mergeCell ref="E171:E174"/>
    <mergeCell ref="F171:F174"/>
    <mergeCell ref="A167:A170"/>
    <mergeCell ref="B167:B170"/>
    <mergeCell ref="C167:C170"/>
    <mergeCell ref="D167:D170"/>
    <mergeCell ref="E167:E170"/>
    <mergeCell ref="F167:F170"/>
    <mergeCell ref="A163:A166"/>
    <mergeCell ref="B163:B166"/>
    <mergeCell ref="C163:C166"/>
    <mergeCell ref="D163:D166"/>
    <mergeCell ref="E163:E166"/>
    <mergeCell ref="F163:F166"/>
    <mergeCell ref="A159:A162"/>
    <mergeCell ref="B159:B162"/>
    <mergeCell ref="C159:C162"/>
    <mergeCell ref="D159:D162"/>
    <mergeCell ref="E159:E162"/>
    <mergeCell ref="F159:F162"/>
    <mergeCell ref="A155:A158"/>
    <mergeCell ref="B155:B158"/>
    <mergeCell ref="C155:C158"/>
    <mergeCell ref="D155:D158"/>
    <mergeCell ref="E155:E158"/>
    <mergeCell ref="F155:F158"/>
    <mergeCell ref="A151:A154"/>
    <mergeCell ref="B151:B154"/>
    <mergeCell ref="C151:C154"/>
    <mergeCell ref="D151:D154"/>
    <mergeCell ref="E151:E154"/>
    <mergeCell ref="F151:F154"/>
    <mergeCell ref="F143:F146"/>
    <mergeCell ref="A147:A150"/>
    <mergeCell ref="B147:B150"/>
    <mergeCell ref="C147:C150"/>
    <mergeCell ref="D147:D150"/>
    <mergeCell ref="E147:E150"/>
    <mergeCell ref="F147:F150"/>
    <mergeCell ref="B139:B142"/>
    <mergeCell ref="C139:C142"/>
    <mergeCell ref="D139:D142"/>
    <mergeCell ref="E139:E142"/>
    <mergeCell ref="F139:F142"/>
    <mergeCell ref="A143:A146"/>
    <mergeCell ref="B143:B146"/>
    <mergeCell ref="C143:C146"/>
    <mergeCell ref="D143:D146"/>
    <mergeCell ref="E143:E146"/>
    <mergeCell ref="E135:E138"/>
    <mergeCell ref="F135:F138"/>
    <mergeCell ref="A223:A226"/>
    <mergeCell ref="B223:B226"/>
    <mergeCell ref="C223:C226"/>
    <mergeCell ref="D223:D226"/>
    <mergeCell ref="E223:E226"/>
    <mergeCell ref="F223:F226"/>
    <mergeCell ref="A135:A138"/>
    <mergeCell ref="A139:A142"/>
    <mergeCell ref="B135:B138"/>
    <mergeCell ref="C135:C138"/>
    <mergeCell ref="D135:D138"/>
    <mergeCell ref="E127:E130"/>
    <mergeCell ref="F127:F130"/>
    <mergeCell ref="A131:A134"/>
    <mergeCell ref="B131:B134"/>
    <mergeCell ref="C131:C134"/>
    <mergeCell ref="D131:D134"/>
    <mergeCell ref="E131:E134"/>
    <mergeCell ref="F131:F134"/>
    <mergeCell ref="A127:A130"/>
    <mergeCell ref="B127:B130"/>
    <mergeCell ref="C127:C130"/>
    <mergeCell ref="D127:D130"/>
    <mergeCell ref="E119:E122"/>
    <mergeCell ref="F119:F122"/>
    <mergeCell ref="A123:A126"/>
    <mergeCell ref="B123:B126"/>
    <mergeCell ref="C123:C126"/>
    <mergeCell ref="D123:D126"/>
    <mergeCell ref="E123:E126"/>
    <mergeCell ref="F123:F126"/>
    <mergeCell ref="A119:A122"/>
    <mergeCell ref="B119:B122"/>
    <mergeCell ref="C119:C122"/>
    <mergeCell ref="D119:D122"/>
    <mergeCell ref="E111:E114"/>
    <mergeCell ref="F111:F114"/>
    <mergeCell ref="A115:A118"/>
    <mergeCell ref="B115:B118"/>
    <mergeCell ref="C115:C118"/>
    <mergeCell ref="D115:D118"/>
    <mergeCell ref="E115:E118"/>
    <mergeCell ref="F115:F118"/>
    <mergeCell ref="A111:A114"/>
    <mergeCell ref="B111:B114"/>
    <mergeCell ref="C111:C114"/>
    <mergeCell ref="D111:D114"/>
    <mergeCell ref="E103:E106"/>
    <mergeCell ref="F103:F106"/>
    <mergeCell ref="A107:A110"/>
    <mergeCell ref="B107:B110"/>
    <mergeCell ref="C107:C110"/>
    <mergeCell ref="D107:D110"/>
    <mergeCell ref="E107:E110"/>
    <mergeCell ref="F107:F110"/>
    <mergeCell ref="A103:A106"/>
    <mergeCell ref="B103:B106"/>
    <mergeCell ref="C103:C106"/>
    <mergeCell ref="D103:D106"/>
    <mergeCell ref="E95:E98"/>
    <mergeCell ref="F95:F98"/>
    <mergeCell ref="A99:A102"/>
    <mergeCell ref="B99:B102"/>
    <mergeCell ref="C99:C102"/>
    <mergeCell ref="D99:D102"/>
    <mergeCell ref="E99:E102"/>
    <mergeCell ref="F99:F102"/>
    <mergeCell ref="A95:A98"/>
    <mergeCell ref="B95:B98"/>
    <mergeCell ref="C95:C98"/>
    <mergeCell ref="D95:D98"/>
    <mergeCell ref="E87:E90"/>
    <mergeCell ref="F87:F90"/>
    <mergeCell ref="A91:A94"/>
    <mergeCell ref="B91:B94"/>
    <mergeCell ref="C91:C94"/>
    <mergeCell ref="D91:D94"/>
    <mergeCell ref="E91:E94"/>
    <mergeCell ref="F91:F94"/>
    <mergeCell ref="A87:A90"/>
    <mergeCell ref="B87:B90"/>
    <mergeCell ref="C87:C90"/>
    <mergeCell ref="D87:D90"/>
    <mergeCell ref="E79:E82"/>
    <mergeCell ref="F79:F82"/>
    <mergeCell ref="A83:A86"/>
    <mergeCell ref="B83:B86"/>
    <mergeCell ref="C83:C86"/>
    <mergeCell ref="D83:D86"/>
    <mergeCell ref="E83:E86"/>
    <mergeCell ref="F83:F86"/>
    <mergeCell ref="A79:A82"/>
    <mergeCell ref="B79:B82"/>
    <mergeCell ref="C79:C82"/>
    <mergeCell ref="D79:D82"/>
    <mergeCell ref="E71:E74"/>
    <mergeCell ref="F71:F74"/>
    <mergeCell ref="A75:A78"/>
    <mergeCell ref="B75:B78"/>
    <mergeCell ref="C75:C78"/>
    <mergeCell ref="D75:D78"/>
    <mergeCell ref="E75:E78"/>
    <mergeCell ref="F75:F78"/>
    <mergeCell ref="A71:A74"/>
    <mergeCell ref="B71:B74"/>
    <mergeCell ref="C71:C74"/>
    <mergeCell ref="D71:D74"/>
    <mergeCell ref="E63:E66"/>
    <mergeCell ref="F63:F66"/>
    <mergeCell ref="A67:A70"/>
    <mergeCell ref="B67:B70"/>
    <mergeCell ref="C67:C70"/>
    <mergeCell ref="D67:D70"/>
    <mergeCell ref="E67:E70"/>
    <mergeCell ref="F67:F70"/>
    <mergeCell ref="A63:A66"/>
    <mergeCell ref="B63:B66"/>
    <mergeCell ref="C63:C66"/>
    <mergeCell ref="D63:D66"/>
    <mergeCell ref="E55:E58"/>
    <mergeCell ref="F55:F58"/>
    <mergeCell ref="A59:A62"/>
    <mergeCell ref="B59:B62"/>
    <mergeCell ref="C59:C62"/>
    <mergeCell ref="D59:D62"/>
    <mergeCell ref="E59:E62"/>
    <mergeCell ref="F59:F62"/>
    <mergeCell ref="A55:A58"/>
    <mergeCell ref="B55:B58"/>
    <mergeCell ref="C55:C58"/>
    <mergeCell ref="D55:D58"/>
    <mergeCell ref="E47:E50"/>
    <mergeCell ref="F47:F50"/>
    <mergeCell ref="A51:A54"/>
    <mergeCell ref="B51:B54"/>
    <mergeCell ref="C51:C54"/>
    <mergeCell ref="D51:D54"/>
    <mergeCell ref="E51:E54"/>
    <mergeCell ref="F51:F54"/>
    <mergeCell ref="A47:A50"/>
    <mergeCell ref="B47:B50"/>
    <mergeCell ref="C47:C50"/>
    <mergeCell ref="D47:D50"/>
    <mergeCell ref="E37:E40"/>
    <mergeCell ref="F37:F40"/>
    <mergeCell ref="A43:A46"/>
    <mergeCell ref="B43:B46"/>
    <mergeCell ref="C43:C46"/>
    <mergeCell ref="D43:D46"/>
    <mergeCell ref="E43:E46"/>
    <mergeCell ref="F43:F46"/>
    <mergeCell ref="A37:A40"/>
    <mergeCell ref="B37:B40"/>
    <mergeCell ref="C37:C40"/>
    <mergeCell ref="D37:D40"/>
    <mergeCell ref="E29:E32"/>
    <mergeCell ref="F29:F32"/>
    <mergeCell ref="A33:A36"/>
    <mergeCell ref="B33:B36"/>
    <mergeCell ref="C33:C36"/>
    <mergeCell ref="D33:D36"/>
    <mergeCell ref="E33:E36"/>
    <mergeCell ref="F33:F36"/>
    <mergeCell ref="A22:A28"/>
    <mergeCell ref="F22:F28"/>
    <mergeCell ref="E22:E28"/>
    <mergeCell ref="A29:A32"/>
    <mergeCell ref="B29:B32"/>
    <mergeCell ref="C29:C32"/>
    <mergeCell ref="D29:D32"/>
    <mergeCell ref="D22:D28"/>
    <mergeCell ref="C22:C28"/>
    <mergeCell ref="B22:B28"/>
    <mergeCell ref="A10:A13"/>
    <mergeCell ref="B10:B13"/>
    <mergeCell ref="A18:A21"/>
    <mergeCell ref="B18:B21"/>
    <mergeCell ref="C18:C21"/>
    <mergeCell ref="D18:D21"/>
    <mergeCell ref="A14:A17"/>
    <mergeCell ref="B14:B17"/>
    <mergeCell ref="C14:C17"/>
    <mergeCell ref="D14:D17"/>
    <mergeCell ref="A1:F1"/>
    <mergeCell ref="A2:F2"/>
    <mergeCell ref="A3:J3"/>
    <mergeCell ref="A6:A9"/>
    <mergeCell ref="B6:B9"/>
    <mergeCell ref="C6:C9"/>
    <mergeCell ref="D6:D9"/>
    <mergeCell ref="E6:E9"/>
    <mergeCell ref="F6:F9"/>
    <mergeCell ref="C10:C13"/>
    <mergeCell ref="D10:D13"/>
    <mergeCell ref="E10:E13"/>
    <mergeCell ref="F10:F13"/>
    <mergeCell ref="E18:E21"/>
    <mergeCell ref="F18:F21"/>
    <mergeCell ref="E14:E17"/>
    <mergeCell ref="F14:F17"/>
    <mergeCell ref="A227:A230"/>
    <mergeCell ref="B227:B230"/>
    <mergeCell ref="C227:C230"/>
    <mergeCell ref="D227:D230"/>
    <mergeCell ref="E227:E230"/>
    <mergeCell ref="F227:F230"/>
  </mergeCells>
  <printOptions/>
  <pageMargins left="0.39375" right="0.39375" top="0.39375" bottom="0.39375" header="0.5118055555555555" footer="0.5118055555555555"/>
  <pageSetup horizontalDpi="300" verticalDpi="300" orientation="landscape" paperSize="9" scale="75" r:id="rId1"/>
  <rowBreaks count="10" manualBreakCount="10">
    <brk id="13" max="255" man="1"/>
    <brk id="36" max="255" man="1"/>
    <brk id="58" max="255" man="1"/>
    <brk id="74" max="255" man="1"/>
    <brk id="94" max="255" man="1"/>
    <brk id="118" max="255" man="1"/>
    <brk id="134" max="255" man="1"/>
    <brk id="158" max="9" man="1"/>
    <brk id="182" max="9" man="1"/>
    <brk id="21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8"/>
  <sheetViews>
    <sheetView zoomScaleSheetLayoutView="100" workbookViewId="0" topLeftCell="D146">
      <selection activeCell="H153" sqref="H153"/>
    </sheetView>
  </sheetViews>
  <sheetFormatPr defaultColWidth="9.00390625" defaultRowHeight="12.75"/>
  <cols>
    <col min="1" max="1" width="5.875" style="54" customWidth="1"/>
    <col min="2" max="2" width="10.625" style="136" customWidth="1"/>
    <col min="3" max="3" width="22.00390625" style="54" customWidth="1"/>
    <col min="4" max="4" width="10.00390625" style="54" customWidth="1"/>
    <col min="5" max="5" width="9.25390625" style="54" customWidth="1"/>
    <col min="6" max="6" width="21.00390625" style="54" customWidth="1"/>
    <col min="7" max="7" width="45.75390625" style="54" customWidth="1"/>
    <col min="8" max="8" width="23.25390625" style="54" customWidth="1"/>
    <col min="9" max="9" width="10.00390625" style="54" customWidth="1"/>
    <col min="10" max="10" width="18.25390625" style="54" customWidth="1"/>
    <col min="11" max="11" width="11.75390625" style="1" customWidth="1"/>
    <col min="12" max="16384" width="9.125" style="1" customWidth="1"/>
  </cols>
  <sheetData>
    <row r="1" spans="1:6" ht="12.75">
      <c r="A1" s="540" t="s">
        <v>494</v>
      </c>
      <c r="B1" s="540"/>
      <c r="C1" s="540"/>
      <c r="D1" s="540"/>
      <c r="E1" s="540"/>
      <c r="F1" s="540"/>
    </row>
    <row r="2" spans="1:6" ht="12.75">
      <c r="A2" s="540" t="s">
        <v>495</v>
      </c>
      <c r="B2" s="540"/>
      <c r="C2" s="540"/>
      <c r="D2" s="540"/>
      <c r="E2" s="540"/>
      <c r="F2" s="540"/>
    </row>
    <row r="3" spans="1:10" ht="19.5">
      <c r="A3" s="541" t="s">
        <v>1074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0" s="123" customFormat="1" ht="69.75" customHeight="1">
      <c r="A5" s="97" t="s">
        <v>154</v>
      </c>
      <c r="B5" s="129" t="s">
        <v>1148</v>
      </c>
      <c r="C5" s="122" t="s">
        <v>155</v>
      </c>
      <c r="D5" s="122" t="s">
        <v>156</v>
      </c>
      <c r="E5" s="122" t="s">
        <v>157</v>
      </c>
      <c r="F5" s="97" t="s">
        <v>158</v>
      </c>
      <c r="G5" s="122" t="s">
        <v>388</v>
      </c>
      <c r="H5" s="122" t="s">
        <v>161</v>
      </c>
      <c r="I5" s="122" t="s">
        <v>720</v>
      </c>
      <c r="J5" s="97" t="s">
        <v>312</v>
      </c>
    </row>
    <row r="6" spans="1:10" ht="77.25" customHeight="1">
      <c r="A6" s="570">
        <v>1</v>
      </c>
      <c r="B6" s="572" t="s">
        <v>1143</v>
      </c>
      <c r="C6" s="481" t="s">
        <v>612</v>
      </c>
      <c r="D6" s="481" t="s">
        <v>164</v>
      </c>
      <c r="E6" s="481" t="s">
        <v>729</v>
      </c>
      <c r="F6" s="481" t="s">
        <v>1069</v>
      </c>
      <c r="G6" s="97" t="s">
        <v>1070</v>
      </c>
      <c r="H6" s="97" t="s">
        <v>655</v>
      </c>
      <c r="I6" s="283">
        <v>41272</v>
      </c>
      <c r="J6" s="125"/>
    </row>
    <row r="7" spans="1:10" ht="12.75">
      <c r="A7" s="570"/>
      <c r="B7" s="577"/>
      <c r="C7" s="481"/>
      <c r="D7" s="481"/>
      <c r="E7" s="481"/>
      <c r="F7" s="481"/>
      <c r="G7" s="134">
        <v>720000</v>
      </c>
      <c r="H7" s="97"/>
      <c r="I7" s="283"/>
      <c r="J7" s="96"/>
    </row>
    <row r="8" spans="1:10" ht="12.75">
      <c r="A8" s="570"/>
      <c r="B8" s="577"/>
      <c r="C8" s="481"/>
      <c r="D8" s="481"/>
      <c r="E8" s="481"/>
      <c r="F8" s="481"/>
      <c r="G8" s="107" t="s">
        <v>650</v>
      </c>
      <c r="H8" s="116"/>
      <c r="I8" s="283"/>
      <c r="J8" s="125"/>
    </row>
    <row r="9" spans="1:11" ht="12.75" customHeight="1">
      <c r="A9" s="570"/>
      <c r="B9" s="577"/>
      <c r="C9" s="481"/>
      <c r="D9" s="481"/>
      <c r="E9" s="481"/>
      <c r="F9" s="481"/>
      <c r="G9" s="107">
        <v>41273</v>
      </c>
      <c r="H9" s="116"/>
      <c r="I9" s="283"/>
      <c r="J9" s="127">
        <f>'[1]2012'!$O$4</f>
        <v>720000</v>
      </c>
      <c r="K9" s="25"/>
    </row>
    <row r="10" spans="1:10" ht="78" customHeight="1">
      <c r="A10" s="570">
        <v>2</v>
      </c>
      <c r="B10" s="572" t="s">
        <v>1144</v>
      </c>
      <c r="C10" s="481" t="s">
        <v>612</v>
      </c>
      <c r="D10" s="481" t="s">
        <v>164</v>
      </c>
      <c r="E10" s="481" t="s">
        <v>317</v>
      </c>
      <c r="F10" s="481" t="s">
        <v>1073</v>
      </c>
      <c r="G10" s="97" t="s">
        <v>1072</v>
      </c>
      <c r="H10" s="97" t="s">
        <v>649</v>
      </c>
      <c r="I10" s="283">
        <v>41272</v>
      </c>
      <c r="J10" s="125"/>
    </row>
    <row r="11" spans="1:10" ht="12.75">
      <c r="A11" s="570"/>
      <c r="B11" s="577"/>
      <c r="C11" s="481"/>
      <c r="D11" s="481"/>
      <c r="E11" s="481"/>
      <c r="F11" s="481"/>
      <c r="G11" s="134">
        <v>500000</v>
      </c>
      <c r="H11" s="97"/>
      <c r="I11" s="84"/>
      <c r="J11" s="232"/>
    </row>
    <row r="12" spans="1:10" ht="12.75">
      <c r="A12" s="570"/>
      <c r="B12" s="577"/>
      <c r="C12" s="481"/>
      <c r="D12" s="481"/>
      <c r="E12" s="481"/>
      <c r="F12" s="481"/>
      <c r="G12" s="107" t="s">
        <v>650</v>
      </c>
      <c r="H12" s="116"/>
      <c r="I12" s="84"/>
      <c r="J12" s="125"/>
    </row>
    <row r="13" spans="1:11" ht="14.25" customHeight="1">
      <c r="A13" s="570"/>
      <c r="B13" s="577"/>
      <c r="C13" s="481"/>
      <c r="D13" s="481"/>
      <c r="E13" s="481"/>
      <c r="F13" s="481"/>
      <c r="G13" s="107">
        <v>41274</v>
      </c>
      <c r="H13" s="116"/>
      <c r="I13" s="84"/>
      <c r="J13" s="127">
        <f>'[1]2012'!$O$3</f>
        <v>498996.48</v>
      </c>
      <c r="K13" s="25"/>
    </row>
    <row r="14" spans="1:10" ht="63.75">
      <c r="A14" s="570">
        <f>A10+1</f>
        <v>3</v>
      </c>
      <c r="B14" s="572" t="s">
        <v>1145</v>
      </c>
      <c r="C14" s="481" t="s">
        <v>612</v>
      </c>
      <c r="D14" s="481" t="s">
        <v>164</v>
      </c>
      <c r="E14" s="481" t="s">
        <v>525</v>
      </c>
      <c r="F14" s="481" t="s">
        <v>1076</v>
      </c>
      <c r="G14" s="97" t="s">
        <v>100</v>
      </c>
      <c r="H14" s="97" t="s">
        <v>1075</v>
      </c>
      <c r="I14" s="216"/>
      <c r="J14" s="125"/>
    </row>
    <row r="15" spans="1:10" ht="12.75">
      <c r="A15" s="570"/>
      <c r="B15" s="577"/>
      <c r="C15" s="481"/>
      <c r="D15" s="481"/>
      <c r="E15" s="481"/>
      <c r="F15" s="481"/>
      <c r="G15" s="193">
        <v>11696.4</v>
      </c>
      <c r="H15" s="97"/>
      <c r="I15" s="84"/>
      <c r="J15" s="125"/>
    </row>
    <row r="16" spans="1:10" ht="12.75">
      <c r="A16" s="570"/>
      <c r="B16" s="577"/>
      <c r="C16" s="481"/>
      <c r="D16" s="481"/>
      <c r="E16" s="481"/>
      <c r="F16" s="481"/>
      <c r="G16" s="107" t="s">
        <v>650</v>
      </c>
      <c r="H16" s="97"/>
      <c r="I16" s="84"/>
      <c r="J16" s="125"/>
    </row>
    <row r="17" spans="1:11" ht="12.75">
      <c r="A17" s="570"/>
      <c r="B17" s="577"/>
      <c r="C17" s="481"/>
      <c r="D17" s="481"/>
      <c r="E17" s="481"/>
      <c r="F17" s="481"/>
      <c r="G17" s="129">
        <v>41319</v>
      </c>
      <c r="H17" s="116"/>
      <c r="I17" s="84"/>
      <c r="J17" s="127">
        <f>'[1]2012'!$O$5</f>
        <v>11696.4</v>
      </c>
      <c r="K17" s="25"/>
    </row>
    <row r="18" spans="1:10" ht="55.5" customHeight="1">
      <c r="A18" s="570">
        <f>A14+1</f>
        <v>4</v>
      </c>
      <c r="B18" s="572" t="s">
        <v>1146</v>
      </c>
      <c r="C18" s="481" t="s">
        <v>612</v>
      </c>
      <c r="D18" s="481" t="s">
        <v>164</v>
      </c>
      <c r="E18" s="519" t="s">
        <v>707</v>
      </c>
      <c r="F18" s="481"/>
      <c r="G18" s="194" t="s">
        <v>1087</v>
      </c>
      <c r="H18" s="97" t="s">
        <v>1078</v>
      </c>
      <c r="I18" s="84">
        <v>40969</v>
      </c>
      <c r="J18" s="125"/>
    </row>
    <row r="19" spans="1:10" ht="12.75">
      <c r="A19" s="570"/>
      <c r="B19" s="577"/>
      <c r="C19" s="481"/>
      <c r="D19" s="481"/>
      <c r="E19" s="481"/>
      <c r="F19" s="481"/>
      <c r="G19" s="134">
        <v>27000</v>
      </c>
      <c r="H19" s="97"/>
      <c r="I19" s="84"/>
      <c r="J19" s="125"/>
    </row>
    <row r="20" spans="1:10" ht="12.75">
      <c r="A20" s="570"/>
      <c r="B20" s="577"/>
      <c r="C20" s="481"/>
      <c r="D20" s="481"/>
      <c r="E20" s="468"/>
      <c r="F20" s="481"/>
      <c r="G20" s="107" t="s">
        <v>650</v>
      </c>
      <c r="H20" s="97"/>
      <c r="I20" s="84"/>
      <c r="J20" s="125"/>
    </row>
    <row r="21" spans="1:11" ht="12.75" customHeight="1">
      <c r="A21" s="570"/>
      <c r="B21" s="577"/>
      <c r="C21" s="481"/>
      <c r="D21" s="481"/>
      <c r="E21" s="519"/>
      <c r="F21" s="481"/>
      <c r="G21" s="107">
        <v>40969</v>
      </c>
      <c r="H21" s="116"/>
      <c r="I21" s="116"/>
      <c r="J21" s="127">
        <f>'[1]2012'!$O$6</f>
        <v>27000</v>
      </c>
      <c r="K21" s="25"/>
    </row>
    <row r="22" spans="1:10" ht="45.75" customHeight="1">
      <c r="A22" s="578">
        <v>5</v>
      </c>
      <c r="B22" s="613" t="s">
        <v>1147</v>
      </c>
      <c r="C22" s="468" t="s">
        <v>612</v>
      </c>
      <c r="D22" s="468" t="s">
        <v>164</v>
      </c>
      <c r="E22" s="468" t="s">
        <v>317</v>
      </c>
      <c r="F22" s="468" t="s">
        <v>1199</v>
      </c>
      <c r="G22" s="124" t="s">
        <v>1079</v>
      </c>
      <c r="H22" s="97" t="s">
        <v>1080</v>
      </c>
      <c r="I22" s="84">
        <v>40970</v>
      </c>
      <c r="J22" s="125"/>
    </row>
    <row r="23" spans="1:11" ht="12.75">
      <c r="A23" s="579"/>
      <c r="B23" s="582"/>
      <c r="C23" s="469"/>
      <c r="D23" s="469"/>
      <c r="E23" s="469"/>
      <c r="F23" s="469"/>
      <c r="G23" s="134">
        <v>175000</v>
      </c>
      <c r="H23" s="97"/>
      <c r="I23" s="84"/>
      <c r="J23" s="125"/>
      <c r="K23" s="25"/>
    </row>
    <row r="24" spans="1:10" ht="12.75">
      <c r="A24" s="579"/>
      <c r="B24" s="582"/>
      <c r="C24" s="469"/>
      <c r="D24" s="469"/>
      <c r="E24" s="469"/>
      <c r="F24" s="469"/>
      <c r="G24" s="107" t="s">
        <v>1084</v>
      </c>
      <c r="H24" s="97"/>
      <c r="I24" s="84"/>
      <c r="J24" s="125"/>
    </row>
    <row r="25" spans="1:12" ht="14.25" customHeight="1">
      <c r="A25" s="579"/>
      <c r="B25" s="582"/>
      <c r="C25" s="469"/>
      <c r="D25" s="469"/>
      <c r="E25" s="469"/>
      <c r="F25" s="469"/>
      <c r="G25" s="129" t="s">
        <v>1085</v>
      </c>
      <c r="H25" s="166"/>
      <c r="I25" s="192"/>
      <c r="J25" s="127">
        <f>'[1]2012'!$O$7</f>
        <v>148820</v>
      </c>
      <c r="K25" s="25"/>
      <c r="L25" s="7"/>
    </row>
    <row r="26" spans="1:10" ht="63.75">
      <c r="A26" s="570">
        <f>A22+1</f>
        <v>6</v>
      </c>
      <c r="B26" s="572" t="s">
        <v>1149</v>
      </c>
      <c r="C26" s="481" t="s">
        <v>612</v>
      </c>
      <c r="D26" s="481" t="s">
        <v>164</v>
      </c>
      <c r="E26" s="481" t="s">
        <v>317</v>
      </c>
      <c r="F26" s="481" t="s">
        <v>1081</v>
      </c>
      <c r="G26" s="97" t="s">
        <v>1082</v>
      </c>
      <c r="H26" s="97" t="s">
        <v>1091</v>
      </c>
      <c r="I26" s="84">
        <v>40980</v>
      </c>
      <c r="J26" s="125"/>
    </row>
    <row r="27" spans="1:10" ht="12.75">
      <c r="A27" s="570"/>
      <c r="B27" s="577"/>
      <c r="C27" s="481"/>
      <c r="D27" s="481"/>
      <c r="E27" s="481"/>
      <c r="F27" s="481"/>
      <c r="G27" s="134">
        <v>500000</v>
      </c>
      <c r="H27" s="97"/>
      <c r="I27" s="102"/>
      <c r="J27" s="125"/>
    </row>
    <row r="28" spans="1:10" ht="12.75">
      <c r="A28" s="570"/>
      <c r="B28" s="577"/>
      <c r="C28" s="481"/>
      <c r="D28" s="481"/>
      <c r="E28" s="481"/>
      <c r="F28" s="481"/>
      <c r="G28" s="107" t="s">
        <v>1086</v>
      </c>
      <c r="H28" s="97"/>
      <c r="I28" s="93"/>
      <c r="J28" s="125"/>
    </row>
    <row r="29" spans="1:11" ht="12.75">
      <c r="A29" s="570"/>
      <c r="B29" s="577"/>
      <c r="C29" s="481"/>
      <c r="D29" s="481"/>
      <c r="E29" s="481"/>
      <c r="F29" s="481"/>
      <c r="G29" s="199">
        <v>40980</v>
      </c>
      <c r="H29" s="97"/>
      <c r="I29" s="116"/>
      <c r="J29" s="127">
        <f>'[1]2012'!$O$8</f>
        <v>445000</v>
      </c>
      <c r="K29" s="25"/>
    </row>
    <row r="30" spans="1:10" ht="75.75" customHeight="1">
      <c r="A30" s="578">
        <v>7</v>
      </c>
      <c r="B30" s="572" t="s">
        <v>1150</v>
      </c>
      <c r="C30" s="481" t="s">
        <v>612</v>
      </c>
      <c r="D30" s="481" t="s">
        <v>164</v>
      </c>
      <c r="E30" s="481" t="s">
        <v>525</v>
      </c>
      <c r="F30" s="481" t="s">
        <v>1103</v>
      </c>
      <c r="G30" s="195" t="s">
        <v>1088</v>
      </c>
      <c r="H30" s="97" t="s">
        <v>1096</v>
      </c>
      <c r="I30" s="604" t="s">
        <v>1104</v>
      </c>
      <c r="J30" s="605"/>
    </row>
    <row r="31" spans="1:10" ht="12.75">
      <c r="A31" s="579"/>
      <c r="B31" s="577"/>
      <c r="C31" s="481"/>
      <c r="D31" s="481"/>
      <c r="E31" s="481"/>
      <c r="F31" s="481"/>
      <c r="G31" s="200">
        <v>390000</v>
      </c>
      <c r="H31" s="97"/>
      <c r="I31" s="102"/>
      <c r="J31" s="125"/>
    </row>
    <row r="32" spans="1:10" ht="12.75">
      <c r="A32" s="579"/>
      <c r="B32" s="577"/>
      <c r="C32" s="481"/>
      <c r="D32" s="481"/>
      <c r="E32" s="481"/>
      <c r="F32" s="481"/>
      <c r="G32" s="107" t="s">
        <v>650</v>
      </c>
      <c r="H32" s="97"/>
      <c r="I32" s="93"/>
      <c r="J32" s="125"/>
    </row>
    <row r="33" spans="1:11" ht="12.75">
      <c r="A33" s="580"/>
      <c r="B33" s="581"/>
      <c r="C33" s="481"/>
      <c r="D33" s="481"/>
      <c r="E33" s="481"/>
      <c r="F33" s="481"/>
      <c r="G33" s="129">
        <v>41036</v>
      </c>
      <c r="H33" s="96"/>
      <c r="I33" s="116"/>
      <c r="J33" s="127">
        <f>'[1]2012'!$K$9</f>
        <v>300000</v>
      </c>
      <c r="K33" s="25"/>
    </row>
    <row r="34" spans="1:10" ht="73.5" customHeight="1">
      <c r="A34" s="608">
        <f>A30+1</f>
        <v>8</v>
      </c>
      <c r="B34" s="611" t="s">
        <v>1151</v>
      </c>
      <c r="C34" s="480" t="s">
        <v>612</v>
      </c>
      <c r="D34" s="468" t="s">
        <v>164</v>
      </c>
      <c r="E34" s="468" t="s">
        <v>317</v>
      </c>
      <c r="F34" s="481" t="s">
        <v>1105</v>
      </c>
      <c r="G34" s="97" t="s">
        <v>1094</v>
      </c>
      <c r="H34" s="97" t="s">
        <v>1095</v>
      </c>
      <c r="I34" s="84">
        <v>41264</v>
      </c>
      <c r="J34" s="125"/>
    </row>
    <row r="35" spans="1:10" ht="12.75">
      <c r="A35" s="609"/>
      <c r="B35" s="612"/>
      <c r="C35" s="487"/>
      <c r="D35" s="469"/>
      <c r="E35" s="469"/>
      <c r="F35" s="481"/>
      <c r="G35" s="134">
        <v>344000</v>
      </c>
      <c r="H35" s="97"/>
      <c r="I35" s="102"/>
      <c r="J35" s="125"/>
    </row>
    <row r="36" spans="1:10" ht="12.75">
      <c r="A36" s="609"/>
      <c r="B36" s="612"/>
      <c r="C36" s="487"/>
      <c r="D36" s="469"/>
      <c r="E36" s="469"/>
      <c r="F36" s="481"/>
      <c r="G36" s="107" t="s">
        <v>650</v>
      </c>
      <c r="H36" s="97"/>
      <c r="I36" s="93"/>
      <c r="J36" s="125"/>
    </row>
    <row r="37" spans="1:11" ht="12.75">
      <c r="A37" s="610"/>
      <c r="B37" s="612"/>
      <c r="C37" s="487"/>
      <c r="D37" s="469"/>
      <c r="E37" s="469"/>
      <c r="F37" s="481"/>
      <c r="G37" s="199">
        <v>41258</v>
      </c>
      <c r="H37" s="101"/>
      <c r="I37" s="116"/>
      <c r="J37" s="127">
        <f>'[1]2012'!$O$10</f>
        <v>343200</v>
      </c>
      <c r="K37" s="25"/>
    </row>
    <row r="38" spans="1:10" ht="52.5" customHeight="1">
      <c r="A38" s="578">
        <f>A34+1</f>
        <v>9</v>
      </c>
      <c r="B38" s="607" t="s">
        <v>1152</v>
      </c>
      <c r="C38" s="469" t="s">
        <v>612</v>
      </c>
      <c r="D38" s="469" t="s">
        <v>164</v>
      </c>
      <c r="E38" s="519" t="s">
        <v>707</v>
      </c>
      <c r="F38" s="614"/>
      <c r="G38" s="281" t="s">
        <v>1092</v>
      </c>
      <c r="H38" s="177" t="s">
        <v>1093</v>
      </c>
      <c r="I38" s="176">
        <v>41018</v>
      </c>
      <c r="J38" s="125"/>
    </row>
    <row r="39" spans="1:11" ht="12.75">
      <c r="A39" s="579"/>
      <c r="B39" s="582"/>
      <c r="C39" s="469"/>
      <c r="D39" s="469"/>
      <c r="E39" s="481"/>
      <c r="F39" s="469"/>
      <c r="G39" s="280">
        <v>29400</v>
      </c>
      <c r="H39" s="131"/>
      <c r="I39" s="102"/>
      <c r="J39" s="125"/>
      <c r="K39" s="53"/>
    </row>
    <row r="40" spans="1:11" ht="12.75">
      <c r="A40" s="579"/>
      <c r="B40" s="582"/>
      <c r="C40" s="469"/>
      <c r="D40" s="469"/>
      <c r="E40" s="468"/>
      <c r="F40" s="469"/>
      <c r="G40" s="201" t="s">
        <v>650</v>
      </c>
      <c r="H40" s="97"/>
      <c r="I40" s="93"/>
      <c r="J40" s="125"/>
      <c r="K40" s="53"/>
    </row>
    <row r="41" spans="1:11" ht="13.5" customHeight="1">
      <c r="A41" s="580"/>
      <c r="B41" s="583"/>
      <c r="C41" s="519"/>
      <c r="D41" s="519"/>
      <c r="E41" s="519"/>
      <c r="F41" s="519"/>
      <c r="G41" s="201">
        <v>41016</v>
      </c>
      <c r="H41" s="97"/>
      <c r="I41" s="116"/>
      <c r="J41" s="127">
        <f>'[1]2012'!$O$12</f>
        <v>29400</v>
      </c>
      <c r="K41" s="25"/>
    </row>
    <row r="42" spans="1:11" ht="64.5" customHeight="1">
      <c r="A42" s="570">
        <f>A38+1</f>
        <v>10</v>
      </c>
      <c r="B42" s="572" t="s">
        <v>1153</v>
      </c>
      <c r="C42" s="481" t="s">
        <v>612</v>
      </c>
      <c r="D42" s="481" t="s">
        <v>164</v>
      </c>
      <c r="E42" s="468" t="s">
        <v>317</v>
      </c>
      <c r="F42" s="481" t="s">
        <v>1106</v>
      </c>
      <c r="G42" s="202" t="s">
        <v>1097</v>
      </c>
      <c r="H42" s="131" t="s">
        <v>1098</v>
      </c>
      <c r="I42" s="84">
        <v>41041</v>
      </c>
      <c r="J42" s="125"/>
      <c r="K42" s="25"/>
    </row>
    <row r="43" spans="1:10" ht="13.5" customHeight="1">
      <c r="A43" s="570"/>
      <c r="B43" s="577"/>
      <c r="C43" s="481"/>
      <c r="D43" s="481"/>
      <c r="E43" s="469"/>
      <c r="F43" s="481"/>
      <c r="G43" s="205">
        <v>19000</v>
      </c>
      <c r="H43" s="97"/>
      <c r="I43" s="84"/>
      <c r="J43" s="125"/>
    </row>
    <row r="44" spans="1:10" ht="12.75">
      <c r="A44" s="578"/>
      <c r="B44" s="581"/>
      <c r="C44" s="468"/>
      <c r="D44" s="468"/>
      <c r="E44" s="469"/>
      <c r="F44" s="481"/>
      <c r="G44" s="84" t="s">
        <v>650</v>
      </c>
      <c r="H44" s="97"/>
      <c r="I44" s="84"/>
      <c r="J44" s="125"/>
    </row>
    <row r="45" spans="1:11" ht="12.75">
      <c r="A45" s="580"/>
      <c r="B45" s="583"/>
      <c r="C45" s="519"/>
      <c r="D45" s="519"/>
      <c r="E45" s="469"/>
      <c r="F45" s="481"/>
      <c r="G45" s="203">
        <v>41041</v>
      </c>
      <c r="H45" s="97"/>
      <c r="I45" s="116"/>
      <c r="J45" s="127">
        <f>'[1]2012'!$O$13</f>
        <v>18600</v>
      </c>
      <c r="K45" s="25"/>
    </row>
    <row r="46" spans="1:11" ht="80.25" customHeight="1">
      <c r="A46" s="570">
        <f>A42+1</f>
        <v>11</v>
      </c>
      <c r="B46" s="572" t="s">
        <v>1154</v>
      </c>
      <c r="C46" s="481" t="s">
        <v>612</v>
      </c>
      <c r="D46" s="481" t="s">
        <v>164</v>
      </c>
      <c r="E46" s="468" t="s">
        <v>317</v>
      </c>
      <c r="F46" s="481" t="s">
        <v>1107</v>
      </c>
      <c r="G46" s="124" t="s">
        <v>1099</v>
      </c>
      <c r="H46" s="131" t="s">
        <v>1098</v>
      </c>
      <c r="I46" s="84">
        <v>41044</v>
      </c>
      <c r="J46" s="125"/>
      <c r="K46" s="25"/>
    </row>
    <row r="47" spans="1:10" ht="12.75">
      <c r="A47" s="570"/>
      <c r="B47" s="577"/>
      <c r="C47" s="481"/>
      <c r="D47" s="481"/>
      <c r="E47" s="469"/>
      <c r="F47" s="481"/>
      <c r="G47" s="134">
        <v>24900</v>
      </c>
      <c r="H47" s="97"/>
      <c r="I47" s="102"/>
      <c r="J47" s="125"/>
    </row>
    <row r="48" spans="1:10" ht="12.75">
      <c r="A48" s="570"/>
      <c r="B48" s="577"/>
      <c r="C48" s="481"/>
      <c r="D48" s="481"/>
      <c r="E48" s="469"/>
      <c r="F48" s="481"/>
      <c r="G48" s="84" t="s">
        <v>650</v>
      </c>
      <c r="H48" s="97"/>
      <c r="I48" s="93"/>
      <c r="J48" s="125"/>
    </row>
    <row r="49" spans="1:11" ht="12.75">
      <c r="A49" s="570"/>
      <c r="B49" s="577"/>
      <c r="C49" s="481"/>
      <c r="D49" s="481"/>
      <c r="E49" s="469"/>
      <c r="F49" s="481"/>
      <c r="G49" s="203">
        <v>41041</v>
      </c>
      <c r="H49" s="97"/>
      <c r="I49" s="116"/>
      <c r="J49" s="127">
        <f>'[1]2012'!$O$14</f>
        <v>24600</v>
      </c>
      <c r="K49" s="25"/>
    </row>
    <row r="50" spans="1:11" ht="150" customHeight="1">
      <c r="A50" s="570">
        <f>A46+1</f>
        <v>12</v>
      </c>
      <c r="B50" s="572" t="s">
        <v>1155</v>
      </c>
      <c r="C50" s="481" t="s">
        <v>612</v>
      </c>
      <c r="D50" s="481" t="s">
        <v>164</v>
      </c>
      <c r="E50" s="481" t="s">
        <v>729</v>
      </c>
      <c r="F50" s="481" t="s">
        <v>1109</v>
      </c>
      <c r="G50" s="97" t="s">
        <v>1100</v>
      </c>
      <c r="H50" s="97" t="s">
        <v>1113</v>
      </c>
      <c r="I50" s="84">
        <v>41069</v>
      </c>
      <c r="J50" s="125"/>
      <c r="K50" s="25"/>
    </row>
    <row r="51" spans="1:10" ht="12.75">
      <c r="A51" s="570"/>
      <c r="B51" s="577"/>
      <c r="C51" s="481"/>
      <c r="D51" s="481"/>
      <c r="E51" s="481"/>
      <c r="F51" s="481"/>
      <c r="G51" s="134">
        <v>1430467</v>
      </c>
      <c r="H51" s="97"/>
      <c r="I51" s="102"/>
      <c r="J51" s="125"/>
    </row>
    <row r="52" spans="1:10" ht="12.75">
      <c r="A52" s="570"/>
      <c r="B52" s="577"/>
      <c r="C52" s="481"/>
      <c r="D52" s="481"/>
      <c r="E52" s="481"/>
      <c r="F52" s="481"/>
      <c r="G52" s="84" t="s">
        <v>1086</v>
      </c>
      <c r="H52" s="97"/>
      <c r="I52" s="93"/>
      <c r="J52" s="125"/>
    </row>
    <row r="53" spans="1:11" ht="12.75">
      <c r="A53" s="570"/>
      <c r="B53" s="577"/>
      <c r="C53" s="481"/>
      <c r="D53" s="481"/>
      <c r="E53" s="481"/>
      <c r="F53" s="481"/>
      <c r="G53" s="203">
        <v>41090</v>
      </c>
      <c r="H53" s="97"/>
      <c r="I53" s="116"/>
      <c r="J53" s="127">
        <f>'[1]2012'!$O$15</f>
        <v>1430467</v>
      </c>
      <c r="K53" s="25"/>
    </row>
    <row r="54" spans="1:11" ht="66" customHeight="1">
      <c r="A54" s="570">
        <f>A50+1</f>
        <v>13</v>
      </c>
      <c r="B54" s="572" t="s">
        <v>1156</v>
      </c>
      <c r="C54" s="481" t="s">
        <v>612</v>
      </c>
      <c r="D54" s="481" t="s">
        <v>164</v>
      </c>
      <c r="E54" s="468" t="s">
        <v>317</v>
      </c>
      <c r="F54" s="481" t="s">
        <v>1108</v>
      </c>
      <c r="G54" s="97" t="s">
        <v>1101</v>
      </c>
      <c r="H54" s="131" t="s">
        <v>1098</v>
      </c>
      <c r="I54" s="84">
        <v>41064</v>
      </c>
      <c r="J54" s="125"/>
      <c r="K54" s="25"/>
    </row>
    <row r="55" spans="1:10" ht="12.75">
      <c r="A55" s="570"/>
      <c r="B55" s="577"/>
      <c r="C55" s="481"/>
      <c r="D55" s="481"/>
      <c r="E55" s="469"/>
      <c r="F55" s="481"/>
      <c r="G55" s="134">
        <v>98800</v>
      </c>
      <c r="H55" s="97"/>
      <c r="I55" s="102"/>
      <c r="J55" s="125"/>
    </row>
    <row r="56" spans="1:11" ht="12.75">
      <c r="A56" s="570"/>
      <c r="B56" s="577"/>
      <c r="C56" s="481"/>
      <c r="D56" s="481"/>
      <c r="E56" s="469"/>
      <c r="F56" s="481"/>
      <c r="G56" s="84" t="s">
        <v>650</v>
      </c>
      <c r="H56" s="129"/>
      <c r="I56" s="93"/>
      <c r="J56" s="125"/>
      <c r="K56" s="25"/>
    </row>
    <row r="57" spans="1:11" ht="12.75">
      <c r="A57" s="570"/>
      <c r="B57" s="577"/>
      <c r="C57" s="481"/>
      <c r="D57" s="481"/>
      <c r="E57" s="469"/>
      <c r="F57" s="481"/>
      <c r="G57" s="203">
        <v>41061</v>
      </c>
      <c r="H57" s="97"/>
      <c r="I57" s="116"/>
      <c r="J57" s="127">
        <f>'[1]2012'!$O$16</f>
        <v>98000</v>
      </c>
      <c r="K57" s="25"/>
    </row>
    <row r="58" spans="1:11" ht="76.5">
      <c r="A58" s="570">
        <f>A54+1</f>
        <v>14</v>
      </c>
      <c r="B58" s="572" t="s">
        <v>1157</v>
      </c>
      <c r="C58" s="481" t="s">
        <v>612</v>
      </c>
      <c r="D58" s="481" t="s">
        <v>164</v>
      </c>
      <c r="E58" s="481" t="s">
        <v>729</v>
      </c>
      <c r="F58" s="481" t="s">
        <v>1116</v>
      </c>
      <c r="G58" s="204" t="s">
        <v>1102</v>
      </c>
      <c r="H58" s="97" t="s">
        <v>1091</v>
      </c>
      <c r="I58" s="84">
        <v>41082</v>
      </c>
      <c r="J58" s="125"/>
      <c r="K58" s="25"/>
    </row>
    <row r="59" spans="1:10" ht="12.75">
      <c r="A59" s="570"/>
      <c r="B59" s="577"/>
      <c r="C59" s="481"/>
      <c r="D59" s="481"/>
      <c r="E59" s="481"/>
      <c r="F59" s="481"/>
      <c r="G59" s="134">
        <v>350000</v>
      </c>
      <c r="H59" s="97"/>
      <c r="I59" s="102"/>
      <c r="J59" s="125"/>
    </row>
    <row r="60" spans="1:10" ht="12.75">
      <c r="A60" s="570"/>
      <c r="B60" s="577"/>
      <c r="C60" s="481"/>
      <c r="D60" s="481"/>
      <c r="E60" s="481"/>
      <c r="F60" s="481"/>
      <c r="G60" s="84" t="s">
        <v>650</v>
      </c>
      <c r="H60" s="97"/>
      <c r="I60" s="93"/>
      <c r="J60" s="125"/>
    </row>
    <row r="61" spans="1:11" ht="12.75">
      <c r="A61" s="570"/>
      <c r="B61" s="577"/>
      <c r="C61" s="481"/>
      <c r="D61" s="481"/>
      <c r="E61" s="481"/>
      <c r="F61" s="481"/>
      <c r="G61" s="203">
        <v>41078</v>
      </c>
      <c r="H61" s="97"/>
      <c r="I61" s="116"/>
      <c r="J61" s="127">
        <f>'[1]2012'!$O$17</f>
        <v>350000</v>
      </c>
      <c r="K61" s="25"/>
    </row>
    <row r="62" spans="1:11" ht="63.75">
      <c r="A62" s="570">
        <f>A58+1</f>
        <v>15</v>
      </c>
      <c r="B62" s="572" t="s">
        <v>1158</v>
      </c>
      <c r="C62" s="481" t="s">
        <v>612</v>
      </c>
      <c r="D62" s="481" t="s">
        <v>164</v>
      </c>
      <c r="E62" s="481" t="s">
        <v>729</v>
      </c>
      <c r="F62" s="481" t="s">
        <v>1117</v>
      </c>
      <c r="G62" s="206" t="s">
        <v>1111</v>
      </c>
      <c r="H62" s="97" t="s">
        <v>1112</v>
      </c>
      <c r="I62" s="84">
        <v>41137</v>
      </c>
      <c r="J62" s="125"/>
      <c r="K62" s="25"/>
    </row>
    <row r="63" spans="1:11" ht="12.75">
      <c r="A63" s="570"/>
      <c r="B63" s="577"/>
      <c r="C63" s="481"/>
      <c r="D63" s="481"/>
      <c r="E63" s="481"/>
      <c r="F63" s="481"/>
      <c r="G63" s="134">
        <v>1684015.5</v>
      </c>
      <c r="H63" s="97"/>
      <c r="I63" s="102"/>
      <c r="J63" s="125"/>
      <c r="K63" s="25"/>
    </row>
    <row r="64" spans="1:11" ht="12.75">
      <c r="A64" s="570"/>
      <c r="B64" s="577"/>
      <c r="C64" s="481"/>
      <c r="D64" s="481"/>
      <c r="E64" s="481"/>
      <c r="F64" s="481"/>
      <c r="G64" s="84" t="s">
        <v>650</v>
      </c>
      <c r="H64" s="97"/>
      <c r="I64" s="93"/>
      <c r="J64" s="125"/>
      <c r="K64" s="25"/>
    </row>
    <row r="65" spans="1:11" ht="12.75">
      <c r="A65" s="570"/>
      <c r="B65" s="577"/>
      <c r="C65" s="481"/>
      <c r="D65" s="481"/>
      <c r="E65" s="481"/>
      <c r="F65" s="481"/>
      <c r="G65" s="203">
        <v>41120</v>
      </c>
      <c r="H65" s="97"/>
      <c r="I65" s="116"/>
      <c r="J65" s="127">
        <f>'[1]2012'!$O$19</f>
        <v>1684015.5</v>
      </c>
      <c r="K65" s="25"/>
    </row>
    <row r="66" spans="1:11" ht="38.25">
      <c r="A66" s="570">
        <f>A62+1</f>
        <v>16</v>
      </c>
      <c r="B66" s="572" t="s">
        <v>1159</v>
      </c>
      <c r="C66" s="481" t="s">
        <v>612</v>
      </c>
      <c r="D66" s="481" t="s">
        <v>164</v>
      </c>
      <c r="E66" s="481" t="s">
        <v>729</v>
      </c>
      <c r="F66" s="481" t="s">
        <v>1114</v>
      </c>
      <c r="G66" s="206" t="s">
        <v>1110</v>
      </c>
      <c r="H66" s="97" t="s">
        <v>1115</v>
      </c>
      <c r="I66" s="256">
        <v>41222</v>
      </c>
      <c r="J66" s="125"/>
      <c r="K66" s="25"/>
    </row>
    <row r="67" spans="1:10" ht="12.75">
      <c r="A67" s="570"/>
      <c r="B67" s="577"/>
      <c r="C67" s="481"/>
      <c r="D67" s="481"/>
      <c r="E67" s="481"/>
      <c r="F67" s="481"/>
      <c r="G67" s="134">
        <v>17833912</v>
      </c>
      <c r="H67" s="97"/>
      <c r="I67" s="102"/>
      <c r="J67" s="125"/>
    </row>
    <row r="68" spans="1:10" ht="12.75">
      <c r="A68" s="570"/>
      <c r="B68" s="577"/>
      <c r="C68" s="481"/>
      <c r="D68" s="481"/>
      <c r="E68" s="481"/>
      <c r="F68" s="481"/>
      <c r="G68" s="84" t="s">
        <v>650</v>
      </c>
      <c r="H68" s="97"/>
      <c r="I68" s="93"/>
      <c r="J68" s="125"/>
    </row>
    <row r="69" spans="1:11" ht="12.75">
      <c r="A69" s="570"/>
      <c r="B69" s="577"/>
      <c r="C69" s="481"/>
      <c r="D69" s="481"/>
      <c r="E69" s="481"/>
      <c r="F69" s="481"/>
      <c r="G69" s="203">
        <v>41152</v>
      </c>
      <c r="H69" s="97"/>
      <c r="I69" s="116"/>
      <c r="J69" s="127">
        <f>'[1]2012'!$O$18</f>
        <v>17833912</v>
      </c>
      <c r="K69" s="25"/>
    </row>
    <row r="70" spans="1:11" ht="39.75" customHeight="1">
      <c r="A70" s="570">
        <v>17</v>
      </c>
      <c r="B70" s="572" t="s">
        <v>1160</v>
      </c>
      <c r="C70" s="481" t="s">
        <v>612</v>
      </c>
      <c r="D70" s="481" t="s">
        <v>164</v>
      </c>
      <c r="E70" s="481" t="s">
        <v>729</v>
      </c>
      <c r="F70" s="481" t="s">
        <v>1200</v>
      </c>
      <c r="G70" s="195" t="s">
        <v>1118</v>
      </c>
      <c r="H70" s="97" t="s">
        <v>1124</v>
      </c>
      <c r="I70" s="136">
        <v>41262</v>
      </c>
      <c r="J70" s="125"/>
      <c r="K70" s="25"/>
    </row>
    <row r="71" spans="1:10" ht="12.75">
      <c r="A71" s="570"/>
      <c r="B71" s="577"/>
      <c r="C71" s="481"/>
      <c r="D71" s="481"/>
      <c r="E71" s="481"/>
      <c r="F71" s="481"/>
      <c r="G71" s="134">
        <v>1400000</v>
      </c>
      <c r="H71" s="97"/>
      <c r="I71" s="102"/>
      <c r="J71" s="232"/>
    </row>
    <row r="72" spans="1:10" ht="12.75">
      <c r="A72" s="570"/>
      <c r="B72" s="577"/>
      <c r="C72" s="481"/>
      <c r="D72" s="481"/>
      <c r="E72" s="481"/>
      <c r="F72" s="481"/>
      <c r="G72" s="207" t="s">
        <v>650</v>
      </c>
      <c r="H72" s="97"/>
      <c r="I72" s="93"/>
      <c r="J72" s="125"/>
    </row>
    <row r="73" spans="1:11" ht="12.75">
      <c r="A73" s="578"/>
      <c r="B73" s="581"/>
      <c r="C73" s="468"/>
      <c r="D73" s="468"/>
      <c r="E73" s="468"/>
      <c r="F73" s="481"/>
      <c r="G73" s="210">
        <v>41260</v>
      </c>
      <c r="H73" s="101"/>
      <c r="I73" s="208"/>
      <c r="J73" s="260">
        <f>'[1]2012'!$O$20</f>
        <v>1393000</v>
      </c>
      <c r="K73" s="25"/>
    </row>
    <row r="74" spans="1:11" ht="40.5" customHeight="1">
      <c r="A74" s="615">
        <v>18</v>
      </c>
      <c r="B74" s="611" t="s">
        <v>1142</v>
      </c>
      <c r="C74" s="451" t="s">
        <v>612</v>
      </c>
      <c r="D74" s="451" t="s">
        <v>164</v>
      </c>
      <c r="E74" s="451" t="s">
        <v>317</v>
      </c>
      <c r="F74" s="451" t="s">
        <v>1121</v>
      </c>
      <c r="G74" s="211" t="s">
        <v>1119</v>
      </c>
      <c r="H74" s="177" t="s">
        <v>1120</v>
      </c>
      <c r="I74" s="215">
        <v>41213</v>
      </c>
      <c r="J74" s="209"/>
      <c r="K74" s="25"/>
    </row>
    <row r="75" spans="1:11" ht="13.5" customHeight="1">
      <c r="A75" s="615"/>
      <c r="B75" s="612"/>
      <c r="C75" s="451"/>
      <c r="D75" s="451"/>
      <c r="E75" s="451"/>
      <c r="F75" s="451"/>
      <c r="G75" s="214">
        <v>81166.34</v>
      </c>
      <c r="H75" s="177"/>
      <c r="I75" s="212"/>
      <c r="J75" s="209"/>
      <c r="K75" s="25"/>
    </row>
    <row r="76" spans="1:11" ht="12" customHeight="1">
      <c r="A76" s="615"/>
      <c r="B76" s="612"/>
      <c r="C76" s="451"/>
      <c r="D76" s="451"/>
      <c r="E76" s="451"/>
      <c r="F76" s="451"/>
      <c r="G76" s="213" t="s">
        <v>650</v>
      </c>
      <c r="H76" s="177"/>
      <c r="I76" s="212"/>
      <c r="J76" s="209"/>
      <c r="K76" s="25"/>
    </row>
    <row r="77" spans="1:11" ht="13.5" customHeight="1">
      <c r="A77" s="615"/>
      <c r="B77" s="612"/>
      <c r="C77" s="451"/>
      <c r="D77" s="451"/>
      <c r="E77" s="451"/>
      <c r="F77" s="451"/>
      <c r="G77" s="211">
        <v>41213</v>
      </c>
      <c r="H77" s="177"/>
      <c r="I77" s="212"/>
      <c r="J77" s="209">
        <f>'[1]2012'!$O$21</f>
        <v>81000</v>
      </c>
      <c r="K77" s="25"/>
    </row>
    <row r="78" spans="1:11" ht="38.25">
      <c r="A78" s="615">
        <v>19</v>
      </c>
      <c r="B78" s="611" t="s">
        <v>1141</v>
      </c>
      <c r="C78" s="451" t="s">
        <v>612</v>
      </c>
      <c r="D78" s="451" t="s">
        <v>164</v>
      </c>
      <c r="E78" s="451" t="s">
        <v>729</v>
      </c>
      <c r="F78" s="481" t="s">
        <v>1125</v>
      </c>
      <c r="G78" s="211" t="s">
        <v>1110</v>
      </c>
      <c r="H78" s="177" t="s">
        <v>1123</v>
      </c>
      <c r="I78" s="215">
        <v>41221</v>
      </c>
      <c r="J78" s="209"/>
      <c r="K78" s="25"/>
    </row>
    <row r="79" spans="1:11" ht="12.75">
      <c r="A79" s="615"/>
      <c r="B79" s="612"/>
      <c r="C79" s="451"/>
      <c r="D79" s="451"/>
      <c r="E79" s="451"/>
      <c r="F79" s="481"/>
      <c r="G79" s="214">
        <v>2604927</v>
      </c>
      <c r="H79" s="177"/>
      <c r="I79" s="212"/>
      <c r="J79" s="209"/>
      <c r="K79" s="25"/>
    </row>
    <row r="80" spans="1:11" ht="12.75">
      <c r="A80" s="615"/>
      <c r="B80" s="612"/>
      <c r="C80" s="451"/>
      <c r="D80" s="451"/>
      <c r="E80" s="451"/>
      <c r="F80" s="481"/>
      <c r="G80" s="213" t="s">
        <v>650</v>
      </c>
      <c r="H80" s="177"/>
      <c r="I80" s="212"/>
      <c r="J80" s="209"/>
      <c r="K80" s="25"/>
    </row>
    <row r="81" spans="1:11" ht="12.75">
      <c r="A81" s="615"/>
      <c r="B81" s="612"/>
      <c r="C81" s="451"/>
      <c r="D81" s="451"/>
      <c r="E81" s="451"/>
      <c r="F81" s="481"/>
      <c r="G81" s="211">
        <v>41172</v>
      </c>
      <c r="H81" s="177"/>
      <c r="I81" s="212"/>
      <c r="J81" s="209">
        <f>'[1]2012'!$O$22</f>
        <v>2604927</v>
      </c>
      <c r="K81" s="25"/>
    </row>
    <row r="82" spans="1:11" ht="54" customHeight="1">
      <c r="A82" s="615">
        <v>20</v>
      </c>
      <c r="B82" s="611" t="s">
        <v>1140</v>
      </c>
      <c r="C82" s="451" t="s">
        <v>612</v>
      </c>
      <c r="D82" s="451" t="s">
        <v>164</v>
      </c>
      <c r="E82" s="451" t="s">
        <v>525</v>
      </c>
      <c r="F82" s="451" t="s">
        <v>1201</v>
      </c>
      <c r="G82" s="211" t="s">
        <v>1122</v>
      </c>
      <c r="H82" s="97" t="s">
        <v>1091</v>
      </c>
      <c r="I82" s="215">
        <v>41191</v>
      </c>
      <c r="J82" s="209"/>
      <c r="K82" s="25"/>
    </row>
    <row r="83" spans="1:11" ht="12.75">
      <c r="A83" s="615"/>
      <c r="B83" s="612"/>
      <c r="C83" s="451"/>
      <c r="D83" s="451"/>
      <c r="E83" s="451"/>
      <c r="F83" s="451"/>
      <c r="G83" s="214">
        <v>500000</v>
      </c>
      <c r="H83" s="177"/>
      <c r="I83" s="212"/>
      <c r="J83" s="209"/>
      <c r="K83" s="25"/>
    </row>
    <row r="84" spans="1:11" ht="12.75">
      <c r="A84" s="615"/>
      <c r="B84" s="612"/>
      <c r="C84" s="451"/>
      <c r="D84" s="451"/>
      <c r="E84" s="451"/>
      <c r="F84" s="451"/>
      <c r="G84" s="213" t="s">
        <v>650</v>
      </c>
      <c r="H84" s="177"/>
      <c r="I84" s="212"/>
      <c r="J84" s="209"/>
      <c r="K84" s="25"/>
    </row>
    <row r="85" spans="1:11" ht="12.75">
      <c r="A85" s="615"/>
      <c r="B85" s="612"/>
      <c r="C85" s="451"/>
      <c r="D85" s="451"/>
      <c r="E85" s="451"/>
      <c r="F85" s="451"/>
      <c r="G85" s="213">
        <v>41180</v>
      </c>
      <c r="H85" s="177"/>
      <c r="I85" s="212"/>
      <c r="J85" s="209">
        <f>'[1]2012'!$O$23</f>
        <v>490000</v>
      </c>
      <c r="K85" s="25"/>
    </row>
    <row r="86" spans="1:10" ht="3.75" customHeight="1" hidden="1">
      <c r="A86" s="615"/>
      <c r="B86" s="612"/>
      <c r="C86" s="451"/>
      <c r="D86" s="451"/>
      <c r="E86" s="451"/>
      <c r="F86" s="451"/>
      <c r="G86" s="214"/>
      <c r="H86" s="177"/>
      <c r="I86" s="212"/>
      <c r="J86" s="209"/>
    </row>
    <row r="87" spans="1:10" ht="12.75" customHeight="1" hidden="1">
      <c r="A87" s="615"/>
      <c r="B87" s="612"/>
      <c r="C87" s="451"/>
      <c r="D87" s="451"/>
      <c r="E87" s="451"/>
      <c r="F87" s="451"/>
      <c r="G87" s="213"/>
      <c r="H87" s="177"/>
      <c r="I87" s="212"/>
      <c r="J87" s="209"/>
    </row>
    <row r="88" spans="1:10" ht="12.75" customHeight="1" hidden="1">
      <c r="A88" s="615"/>
      <c r="B88" s="612"/>
      <c r="C88" s="451"/>
      <c r="D88" s="451"/>
      <c r="E88" s="451"/>
      <c r="F88" s="451"/>
      <c r="G88" s="211"/>
      <c r="H88" s="177"/>
      <c r="I88" s="212"/>
      <c r="J88" s="209"/>
    </row>
    <row r="89" spans="1:10" ht="51">
      <c r="A89" s="595">
        <v>21</v>
      </c>
      <c r="B89" s="601" t="s">
        <v>1161</v>
      </c>
      <c r="C89" s="451" t="s">
        <v>612</v>
      </c>
      <c r="D89" s="451" t="s">
        <v>164</v>
      </c>
      <c r="E89" s="451" t="s">
        <v>729</v>
      </c>
      <c r="F89" s="451" t="s">
        <v>1202</v>
      </c>
      <c r="G89" s="211" t="s">
        <v>1126</v>
      </c>
      <c r="H89" s="217" t="s">
        <v>1135</v>
      </c>
      <c r="I89" s="257">
        <v>41228</v>
      </c>
      <c r="J89" s="219"/>
    </row>
    <row r="90" spans="1:10" ht="12.75">
      <c r="A90" s="596"/>
      <c r="B90" s="602"/>
      <c r="C90" s="451"/>
      <c r="D90" s="451"/>
      <c r="E90" s="451"/>
      <c r="F90" s="451"/>
      <c r="G90" s="214">
        <v>837838</v>
      </c>
      <c r="H90" s="217"/>
      <c r="I90" s="218"/>
      <c r="J90" s="219"/>
    </row>
    <row r="91" spans="1:10" ht="12.75">
      <c r="A91" s="596"/>
      <c r="B91" s="602"/>
      <c r="C91" s="451"/>
      <c r="D91" s="451"/>
      <c r="E91" s="451"/>
      <c r="F91" s="451"/>
      <c r="G91" s="213" t="s">
        <v>650</v>
      </c>
      <c r="H91" s="217"/>
      <c r="I91" s="218"/>
      <c r="J91" s="219"/>
    </row>
    <row r="92" spans="1:10" ht="12.75">
      <c r="A92" s="597"/>
      <c r="B92" s="603"/>
      <c r="C92" s="451"/>
      <c r="D92" s="451"/>
      <c r="E92" s="451"/>
      <c r="F92" s="451"/>
      <c r="G92" s="213">
        <v>41212</v>
      </c>
      <c r="H92" s="217"/>
      <c r="I92" s="218"/>
      <c r="J92" s="219">
        <f>'[1]2012'!$O$25</f>
        <v>833648.81</v>
      </c>
    </row>
    <row r="93" spans="1:10" ht="66.75" customHeight="1">
      <c r="A93" s="606">
        <v>22</v>
      </c>
      <c r="B93" s="601" t="s">
        <v>1181</v>
      </c>
      <c r="C93" s="451" t="s">
        <v>612</v>
      </c>
      <c r="D93" s="451" t="s">
        <v>164</v>
      </c>
      <c r="E93" s="465" t="s">
        <v>834</v>
      </c>
      <c r="F93" s="481" t="s">
        <v>1203</v>
      </c>
      <c r="G93" s="258" t="s">
        <v>1133</v>
      </c>
      <c r="H93" s="97" t="s">
        <v>1091</v>
      </c>
      <c r="I93" s="257">
        <v>41226</v>
      </c>
      <c r="J93" s="219"/>
    </row>
    <row r="94" spans="1:10" ht="12.75">
      <c r="A94" s="606"/>
      <c r="B94" s="602"/>
      <c r="C94" s="451"/>
      <c r="D94" s="451"/>
      <c r="E94" s="466"/>
      <c r="F94" s="481"/>
      <c r="G94" s="214">
        <v>350000</v>
      </c>
      <c r="H94" s="217"/>
      <c r="I94" s="218"/>
      <c r="J94" s="219"/>
    </row>
    <row r="95" spans="1:10" ht="12.75">
      <c r="A95" s="606"/>
      <c r="B95" s="602"/>
      <c r="C95" s="451"/>
      <c r="D95" s="451"/>
      <c r="E95" s="466"/>
      <c r="F95" s="481"/>
      <c r="G95" s="213" t="s">
        <v>650</v>
      </c>
      <c r="H95" s="217"/>
      <c r="I95" s="218"/>
      <c r="J95" s="219"/>
    </row>
    <row r="96" spans="1:10" ht="12.75">
      <c r="A96" s="606"/>
      <c r="B96" s="603"/>
      <c r="C96" s="451"/>
      <c r="D96" s="451"/>
      <c r="E96" s="495"/>
      <c r="F96" s="481"/>
      <c r="G96" s="213">
        <v>41209</v>
      </c>
      <c r="H96" s="217"/>
      <c r="I96" s="218"/>
      <c r="J96" s="219">
        <f>'[1]2012'!$K$27</f>
        <v>350000</v>
      </c>
    </row>
    <row r="97" spans="1:10" ht="50.25" customHeight="1">
      <c r="A97" s="606">
        <v>23</v>
      </c>
      <c r="B97" s="601" t="s">
        <v>1182</v>
      </c>
      <c r="C97" s="451" t="s">
        <v>612</v>
      </c>
      <c r="D97" s="451" t="s">
        <v>164</v>
      </c>
      <c r="E97" s="465" t="s">
        <v>834</v>
      </c>
      <c r="F97" s="481" t="s">
        <v>1162</v>
      </c>
      <c r="G97" s="258" t="s">
        <v>1134</v>
      </c>
      <c r="H97" s="177" t="s">
        <v>1123</v>
      </c>
      <c r="I97" s="257">
        <v>41248</v>
      </c>
      <c r="J97" s="219"/>
    </row>
    <row r="98" spans="1:10" ht="12.75">
      <c r="A98" s="606"/>
      <c r="B98" s="602"/>
      <c r="C98" s="451"/>
      <c r="D98" s="451"/>
      <c r="E98" s="466"/>
      <c r="F98" s="481"/>
      <c r="G98" s="214">
        <v>2094907</v>
      </c>
      <c r="H98" s="217"/>
      <c r="I98" s="218"/>
      <c r="J98" s="219"/>
    </row>
    <row r="99" spans="1:10" ht="12.75">
      <c r="A99" s="606"/>
      <c r="B99" s="602"/>
      <c r="C99" s="451"/>
      <c r="D99" s="451"/>
      <c r="E99" s="466"/>
      <c r="F99" s="481"/>
      <c r="G99" s="213" t="s">
        <v>650</v>
      </c>
      <c r="H99" s="217"/>
      <c r="I99" s="218"/>
      <c r="J99" s="219"/>
    </row>
    <row r="100" spans="1:10" ht="12.75">
      <c r="A100" s="606"/>
      <c r="B100" s="603"/>
      <c r="C100" s="451"/>
      <c r="D100" s="451"/>
      <c r="E100" s="495"/>
      <c r="F100" s="481"/>
      <c r="G100" s="213">
        <v>41258</v>
      </c>
      <c r="H100" s="217"/>
      <c r="I100" s="218"/>
      <c r="J100" s="219">
        <f>'[1]2012'!$K$28</f>
        <v>2094907</v>
      </c>
    </row>
    <row r="101" spans="1:10" ht="45" customHeight="1">
      <c r="A101" s="606">
        <v>24</v>
      </c>
      <c r="B101" s="598" t="s">
        <v>1183</v>
      </c>
      <c r="C101" s="451" t="s">
        <v>612</v>
      </c>
      <c r="D101" s="451" t="s">
        <v>164</v>
      </c>
      <c r="E101" s="519" t="s">
        <v>707</v>
      </c>
      <c r="F101" s="465"/>
      <c r="G101" s="258" t="s">
        <v>1136</v>
      </c>
      <c r="H101" s="131" t="s">
        <v>1093</v>
      </c>
      <c r="I101" s="257">
        <v>41211</v>
      </c>
      <c r="J101" s="219"/>
    </row>
    <row r="102" spans="1:10" ht="12.75">
      <c r="A102" s="606"/>
      <c r="B102" s="599"/>
      <c r="C102" s="451"/>
      <c r="D102" s="451"/>
      <c r="E102" s="481"/>
      <c r="F102" s="466"/>
      <c r="G102" s="214">
        <v>126600</v>
      </c>
      <c r="H102" s="217"/>
      <c r="I102" s="218"/>
      <c r="J102" s="219"/>
    </row>
    <row r="103" spans="1:10" ht="12.75">
      <c r="A103" s="606"/>
      <c r="B103" s="599"/>
      <c r="C103" s="451"/>
      <c r="D103" s="451"/>
      <c r="E103" s="468"/>
      <c r="F103" s="466"/>
      <c r="G103" s="213" t="s">
        <v>650</v>
      </c>
      <c r="H103" s="217"/>
      <c r="I103" s="218"/>
      <c r="J103" s="219"/>
    </row>
    <row r="104" spans="1:10" ht="12.75">
      <c r="A104" s="606"/>
      <c r="B104" s="600"/>
      <c r="C104" s="451"/>
      <c r="D104" s="451"/>
      <c r="E104" s="519"/>
      <c r="F104" s="495"/>
      <c r="G104" s="213">
        <v>41213</v>
      </c>
      <c r="H104" s="217"/>
      <c r="I104" s="218"/>
      <c r="J104" s="219">
        <f>'[1]2012'!$O$30</f>
        <v>126600</v>
      </c>
    </row>
    <row r="105" spans="1:10" ht="51">
      <c r="A105" s="606">
        <v>25</v>
      </c>
      <c r="B105" s="598" t="s">
        <v>1184</v>
      </c>
      <c r="C105" s="451" t="s">
        <v>612</v>
      </c>
      <c r="D105" s="451" t="s">
        <v>164</v>
      </c>
      <c r="E105" s="519" t="s">
        <v>707</v>
      </c>
      <c r="F105" s="465"/>
      <c r="G105" s="258" t="s">
        <v>1137</v>
      </c>
      <c r="H105" s="177" t="s">
        <v>1138</v>
      </c>
      <c r="I105" s="257">
        <v>41229</v>
      </c>
      <c r="J105" s="219"/>
    </row>
    <row r="106" spans="1:10" ht="12.75">
      <c r="A106" s="606"/>
      <c r="B106" s="599"/>
      <c r="C106" s="451"/>
      <c r="D106" s="451"/>
      <c r="E106" s="481"/>
      <c r="F106" s="466"/>
      <c r="G106" s="214">
        <v>464400</v>
      </c>
      <c r="H106" s="217"/>
      <c r="I106" s="218"/>
      <c r="J106" s="219"/>
    </row>
    <row r="107" spans="1:10" ht="12.75">
      <c r="A107" s="606"/>
      <c r="B107" s="599"/>
      <c r="C107" s="451"/>
      <c r="D107" s="451"/>
      <c r="E107" s="468"/>
      <c r="F107" s="466"/>
      <c r="G107" s="213" t="s">
        <v>650</v>
      </c>
      <c r="H107" s="217"/>
      <c r="I107" s="218"/>
      <c r="J107" s="219"/>
    </row>
    <row r="108" spans="1:10" ht="12.75">
      <c r="A108" s="606"/>
      <c r="B108" s="600"/>
      <c r="C108" s="451"/>
      <c r="D108" s="451"/>
      <c r="E108" s="519"/>
      <c r="F108" s="495"/>
      <c r="G108" s="213"/>
      <c r="H108" s="217"/>
      <c r="I108" s="218"/>
      <c r="J108" s="219">
        <f>'[1]2012'!$O$31</f>
        <v>464400</v>
      </c>
    </row>
    <row r="109" spans="1:10" ht="42.75" customHeight="1">
      <c r="A109" s="606">
        <v>26</v>
      </c>
      <c r="B109" s="598" t="s">
        <v>1185</v>
      </c>
      <c r="C109" s="451" t="s">
        <v>612</v>
      </c>
      <c r="D109" s="451" t="s">
        <v>164</v>
      </c>
      <c r="E109" s="519" t="s">
        <v>707</v>
      </c>
      <c r="F109" s="465"/>
      <c r="G109" s="258" t="s">
        <v>1139</v>
      </c>
      <c r="H109" s="97" t="s">
        <v>1078</v>
      </c>
      <c r="I109" s="257">
        <v>41229</v>
      </c>
      <c r="J109" s="219"/>
    </row>
    <row r="110" spans="1:10" ht="12.75">
      <c r="A110" s="606"/>
      <c r="B110" s="599"/>
      <c r="C110" s="451"/>
      <c r="D110" s="451"/>
      <c r="E110" s="481"/>
      <c r="F110" s="466"/>
      <c r="G110" s="214">
        <v>27000</v>
      </c>
      <c r="H110" s="217"/>
      <c r="I110" s="218"/>
      <c r="J110" s="219"/>
    </row>
    <row r="111" spans="1:10" ht="12.75">
      <c r="A111" s="606"/>
      <c r="B111" s="599"/>
      <c r="C111" s="451"/>
      <c r="D111" s="451"/>
      <c r="E111" s="468"/>
      <c r="F111" s="466"/>
      <c r="G111" s="213" t="s">
        <v>650</v>
      </c>
      <c r="H111" s="217"/>
      <c r="I111" s="218"/>
      <c r="J111" s="219"/>
    </row>
    <row r="112" spans="1:10" ht="12.75">
      <c r="A112" s="606"/>
      <c r="B112" s="600"/>
      <c r="C112" s="451"/>
      <c r="D112" s="451"/>
      <c r="E112" s="469"/>
      <c r="F112" s="466"/>
      <c r="G112" s="213">
        <v>41243</v>
      </c>
      <c r="H112" s="217"/>
      <c r="I112" s="218"/>
      <c r="J112" s="219">
        <f>'[1]2012'!$O$32</f>
        <v>27000</v>
      </c>
    </row>
    <row r="113" spans="1:10" ht="37.5" customHeight="1">
      <c r="A113" s="595">
        <v>27</v>
      </c>
      <c r="B113" s="598" t="s">
        <v>1186</v>
      </c>
      <c r="C113" s="451" t="s">
        <v>612</v>
      </c>
      <c r="D113" s="451" t="s">
        <v>164</v>
      </c>
      <c r="E113" s="451" t="s">
        <v>707</v>
      </c>
      <c r="F113" s="465"/>
      <c r="G113" s="213" t="s">
        <v>1136</v>
      </c>
      <c r="H113" s="217"/>
      <c r="I113" s="257">
        <v>41241</v>
      </c>
      <c r="J113" s="219"/>
    </row>
    <row r="114" spans="1:10" ht="12.75">
      <c r="A114" s="596"/>
      <c r="B114" s="599"/>
      <c r="C114" s="451"/>
      <c r="D114" s="451"/>
      <c r="E114" s="451"/>
      <c r="F114" s="466"/>
      <c r="G114" s="259">
        <v>107700</v>
      </c>
      <c r="H114" s="217"/>
      <c r="I114" s="218"/>
      <c r="J114" s="219"/>
    </row>
    <row r="115" spans="1:10" ht="12.75">
      <c r="A115" s="596"/>
      <c r="B115" s="599"/>
      <c r="C115" s="451"/>
      <c r="D115" s="451"/>
      <c r="E115" s="451"/>
      <c r="F115" s="466"/>
      <c r="G115" s="213" t="s">
        <v>650</v>
      </c>
      <c r="H115" s="217"/>
      <c r="I115" s="218"/>
      <c r="J115" s="219"/>
    </row>
    <row r="116" spans="1:10" ht="12.75">
      <c r="A116" s="597"/>
      <c r="B116" s="600"/>
      <c r="C116" s="451"/>
      <c r="D116" s="451"/>
      <c r="E116" s="451"/>
      <c r="F116" s="495"/>
      <c r="G116" s="213">
        <v>41243</v>
      </c>
      <c r="H116" s="217"/>
      <c r="I116" s="218"/>
      <c r="J116" s="219">
        <f>G114</f>
        <v>107700</v>
      </c>
    </row>
    <row r="117" spans="1:10" ht="63.75">
      <c r="A117" s="595">
        <v>28</v>
      </c>
      <c r="B117" s="598" t="s">
        <v>1187</v>
      </c>
      <c r="C117" s="451" t="s">
        <v>612</v>
      </c>
      <c r="D117" s="451" t="s">
        <v>164</v>
      </c>
      <c r="E117" s="451" t="s">
        <v>317</v>
      </c>
      <c r="F117" s="519" t="s">
        <v>1171</v>
      </c>
      <c r="G117" s="213" t="s">
        <v>1169</v>
      </c>
      <c r="H117" s="131" t="s">
        <v>1098</v>
      </c>
      <c r="I117" s="257">
        <v>41247</v>
      </c>
      <c r="J117" s="219"/>
    </row>
    <row r="118" spans="1:10" ht="12.75">
      <c r="A118" s="596"/>
      <c r="B118" s="599"/>
      <c r="C118" s="451"/>
      <c r="D118" s="451"/>
      <c r="E118" s="451"/>
      <c r="F118" s="481"/>
      <c r="G118" s="259">
        <v>20000</v>
      </c>
      <c r="H118" s="217"/>
      <c r="I118" s="218"/>
      <c r="J118" s="219"/>
    </row>
    <row r="119" spans="1:10" ht="12.75">
      <c r="A119" s="596"/>
      <c r="B119" s="599"/>
      <c r="C119" s="451"/>
      <c r="D119" s="451"/>
      <c r="E119" s="451"/>
      <c r="F119" s="481"/>
      <c r="G119" s="213" t="s">
        <v>650</v>
      </c>
      <c r="H119" s="217"/>
      <c r="I119" s="218"/>
      <c r="J119" s="219"/>
    </row>
    <row r="120" spans="1:10" ht="12.75">
      <c r="A120" s="597"/>
      <c r="B120" s="600"/>
      <c r="C120" s="451"/>
      <c r="D120" s="451"/>
      <c r="E120" s="451"/>
      <c r="F120" s="481"/>
      <c r="G120" s="213">
        <v>41243</v>
      </c>
      <c r="H120" s="217"/>
      <c r="I120" s="218"/>
      <c r="J120" s="219">
        <v>19200</v>
      </c>
    </row>
    <row r="121" spans="1:10" ht="63.75">
      <c r="A121" s="595">
        <v>29</v>
      </c>
      <c r="B121" s="598" t="s">
        <v>1188</v>
      </c>
      <c r="C121" s="451" t="s">
        <v>612</v>
      </c>
      <c r="D121" s="451" t="s">
        <v>164</v>
      </c>
      <c r="E121" s="451" t="s">
        <v>317</v>
      </c>
      <c r="F121" s="481" t="s">
        <v>1172</v>
      </c>
      <c r="G121" s="213" t="s">
        <v>1170</v>
      </c>
      <c r="H121" s="131" t="s">
        <v>1098</v>
      </c>
      <c r="I121" s="257">
        <v>41250</v>
      </c>
      <c r="J121" s="219"/>
    </row>
    <row r="122" spans="1:10" ht="12.75">
      <c r="A122" s="596"/>
      <c r="B122" s="599"/>
      <c r="C122" s="451"/>
      <c r="D122" s="451"/>
      <c r="E122" s="451"/>
      <c r="F122" s="481"/>
      <c r="G122" s="259">
        <v>42000</v>
      </c>
      <c r="H122" s="217"/>
      <c r="I122" s="218"/>
      <c r="J122" s="219"/>
    </row>
    <row r="123" spans="1:10" ht="12.75">
      <c r="A123" s="596"/>
      <c r="B123" s="599"/>
      <c r="C123" s="451"/>
      <c r="D123" s="451"/>
      <c r="E123" s="451"/>
      <c r="F123" s="481"/>
      <c r="G123" s="213" t="s">
        <v>650</v>
      </c>
      <c r="H123" s="217"/>
      <c r="I123" s="218"/>
      <c r="J123" s="219"/>
    </row>
    <row r="124" spans="1:10" ht="12.75">
      <c r="A124" s="597"/>
      <c r="B124" s="600"/>
      <c r="C124" s="451"/>
      <c r="D124" s="451"/>
      <c r="E124" s="451"/>
      <c r="F124" s="481"/>
      <c r="G124" s="213">
        <v>41243</v>
      </c>
      <c r="H124" s="217"/>
      <c r="I124" s="218"/>
      <c r="J124" s="219">
        <v>41100</v>
      </c>
    </row>
    <row r="125" spans="1:10" ht="51" customHeight="1">
      <c r="A125" s="595">
        <v>30</v>
      </c>
      <c r="B125" s="601" t="s">
        <v>1195</v>
      </c>
      <c r="C125" s="451" t="s">
        <v>612</v>
      </c>
      <c r="D125" s="451" t="s">
        <v>164</v>
      </c>
      <c r="E125" s="465" t="s">
        <v>834</v>
      </c>
      <c r="F125" s="519" t="s">
        <v>1165</v>
      </c>
      <c r="G125" s="211" t="s">
        <v>1163</v>
      </c>
      <c r="H125" s="131" t="s">
        <v>1091</v>
      </c>
      <c r="I125" s="257">
        <v>41271</v>
      </c>
      <c r="J125" s="219"/>
    </row>
    <row r="126" spans="1:10" ht="12.75">
      <c r="A126" s="596"/>
      <c r="B126" s="602"/>
      <c r="C126" s="451"/>
      <c r="D126" s="451"/>
      <c r="E126" s="466"/>
      <c r="F126" s="481"/>
      <c r="G126" s="214">
        <v>250000</v>
      </c>
      <c r="H126" s="217"/>
      <c r="I126" s="218"/>
      <c r="J126" s="219"/>
    </row>
    <row r="127" spans="1:10" ht="12.75">
      <c r="A127" s="596"/>
      <c r="B127" s="602"/>
      <c r="C127" s="451"/>
      <c r="D127" s="451"/>
      <c r="E127" s="466"/>
      <c r="F127" s="481"/>
      <c r="G127" s="213" t="s">
        <v>650</v>
      </c>
      <c r="H127" s="217"/>
      <c r="I127" s="218"/>
      <c r="J127" s="219"/>
    </row>
    <row r="128" spans="1:10" ht="12.75">
      <c r="A128" s="596"/>
      <c r="B128" s="603"/>
      <c r="C128" s="451"/>
      <c r="D128" s="451"/>
      <c r="E128" s="495"/>
      <c r="F128" s="481"/>
      <c r="G128" s="213">
        <v>41243</v>
      </c>
      <c r="H128" s="217"/>
      <c r="I128" s="218"/>
      <c r="J128" s="219">
        <v>250000</v>
      </c>
    </row>
    <row r="129" spans="1:10" ht="63.75">
      <c r="A129" s="596">
        <v>31</v>
      </c>
      <c r="B129" s="601" t="s">
        <v>1196</v>
      </c>
      <c r="C129" s="451" t="s">
        <v>612</v>
      </c>
      <c r="D129" s="451" t="s">
        <v>164</v>
      </c>
      <c r="E129" s="465" t="s">
        <v>834</v>
      </c>
      <c r="F129" s="481" t="s">
        <v>1166</v>
      </c>
      <c r="G129" s="211" t="s">
        <v>1164</v>
      </c>
      <c r="H129" s="97" t="s">
        <v>1091</v>
      </c>
      <c r="I129" s="279">
        <v>41272</v>
      </c>
      <c r="J129" s="219"/>
    </row>
    <row r="130" spans="1:10" ht="12.75">
      <c r="A130" s="596"/>
      <c r="B130" s="602"/>
      <c r="C130" s="451"/>
      <c r="D130" s="451"/>
      <c r="E130" s="466"/>
      <c r="F130" s="481"/>
      <c r="G130" s="214">
        <v>500000</v>
      </c>
      <c r="H130" s="217"/>
      <c r="I130" s="218"/>
      <c r="J130" s="219"/>
    </row>
    <row r="131" spans="1:10" ht="12.75">
      <c r="A131" s="596"/>
      <c r="B131" s="602"/>
      <c r="C131" s="451"/>
      <c r="D131" s="451"/>
      <c r="E131" s="466"/>
      <c r="F131" s="481"/>
      <c r="G131" s="213" t="s">
        <v>650</v>
      </c>
      <c r="H131" s="217"/>
      <c r="I131" s="218"/>
      <c r="J131" s="219"/>
    </row>
    <row r="132" spans="1:10" ht="12.75">
      <c r="A132" s="597"/>
      <c r="B132" s="603"/>
      <c r="C132" s="451"/>
      <c r="D132" s="451"/>
      <c r="E132" s="495"/>
      <c r="F132" s="481"/>
      <c r="G132" s="213">
        <v>41243</v>
      </c>
      <c r="H132" s="217"/>
      <c r="I132" s="218"/>
      <c r="J132" s="219">
        <v>406500</v>
      </c>
    </row>
    <row r="133" spans="1:10" ht="51">
      <c r="A133" s="595">
        <v>32</v>
      </c>
      <c r="B133" s="601" t="s">
        <v>1197</v>
      </c>
      <c r="C133" s="451" t="s">
        <v>612</v>
      </c>
      <c r="D133" s="451" t="s">
        <v>164</v>
      </c>
      <c r="E133" s="465" t="s">
        <v>834</v>
      </c>
      <c r="F133" s="481" t="s">
        <v>1167</v>
      </c>
      <c r="G133" s="258" t="s">
        <v>1168</v>
      </c>
      <c r="H133" s="97" t="s">
        <v>1091</v>
      </c>
      <c r="I133" s="257">
        <v>41283</v>
      </c>
      <c r="J133" s="219"/>
    </row>
    <row r="134" spans="1:10" ht="12.75">
      <c r="A134" s="596"/>
      <c r="B134" s="602"/>
      <c r="C134" s="451"/>
      <c r="D134" s="451"/>
      <c r="E134" s="466"/>
      <c r="F134" s="481"/>
      <c r="G134" s="214">
        <v>320000</v>
      </c>
      <c r="H134" s="217"/>
      <c r="I134" s="218"/>
      <c r="J134" s="219"/>
    </row>
    <row r="135" spans="1:10" ht="12.75">
      <c r="A135" s="596"/>
      <c r="B135" s="602"/>
      <c r="C135" s="451"/>
      <c r="D135" s="451"/>
      <c r="E135" s="466"/>
      <c r="F135" s="481"/>
      <c r="G135" s="213" t="s">
        <v>650</v>
      </c>
      <c r="H135" s="217"/>
      <c r="I135" s="218"/>
      <c r="J135" s="219"/>
    </row>
    <row r="136" spans="1:10" ht="12.75">
      <c r="A136" s="597"/>
      <c r="B136" s="603"/>
      <c r="C136" s="451"/>
      <c r="D136" s="451"/>
      <c r="E136" s="495"/>
      <c r="F136" s="481"/>
      <c r="G136" s="213">
        <v>41243</v>
      </c>
      <c r="H136" s="217"/>
      <c r="I136" s="218"/>
      <c r="J136" s="219">
        <v>320000</v>
      </c>
    </row>
    <row r="137" spans="1:10" ht="65.25" customHeight="1">
      <c r="A137" s="590">
        <v>33</v>
      </c>
      <c r="B137" s="588" t="s">
        <v>1189</v>
      </c>
      <c r="C137" s="488" t="s">
        <v>612</v>
      </c>
      <c r="D137" s="488" t="s">
        <v>164</v>
      </c>
      <c r="E137" s="488" t="s">
        <v>317</v>
      </c>
      <c r="F137" s="616" t="s">
        <v>1180</v>
      </c>
      <c r="G137" s="263" t="s">
        <v>1198</v>
      </c>
      <c r="H137" s="264" t="s">
        <v>1098</v>
      </c>
      <c r="I137" s="279">
        <v>41260</v>
      </c>
      <c r="J137" s="266"/>
    </row>
    <row r="138" spans="1:10" ht="12.75">
      <c r="A138" s="591"/>
      <c r="B138" s="589"/>
      <c r="C138" s="488"/>
      <c r="D138" s="488"/>
      <c r="E138" s="488"/>
      <c r="F138" s="617"/>
      <c r="G138" s="267">
        <v>126100</v>
      </c>
      <c r="H138" s="268"/>
      <c r="I138" s="265"/>
      <c r="J138" s="266"/>
    </row>
    <row r="139" spans="1:10" ht="12.75">
      <c r="A139" s="591"/>
      <c r="B139" s="589"/>
      <c r="C139" s="488"/>
      <c r="D139" s="488"/>
      <c r="E139" s="488"/>
      <c r="F139" s="617"/>
      <c r="G139" s="269" t="s">
        <v>650</v>
      </c>
      <c r="H139" s="268"/>
      <c r="I139" s="265"/>
      <c r="J139" s="266"/>
    </row>
    <row r="140" spans="1:10" ht="12.75">
      <c r="A140" s="592"/>
      <c r="B140" s="593"/>
      <c r="C140" s="488"/>
      <c r="D140" s="488"/>
      <c r="E140" s="488"/>
      <c r="F140" s="617"/>
      <c r="G140" s="269">
        <v>41253</v>
      </c>
      <c r="H140" s="268"/>
      <c r="I140" s="265"/>
      <c r="J140" s="266">
        <v>105000</v>
      </c>
    </row>
    <row r="141" spans="1:10" ht="66" customHeight="1">
      <c r="A141" s="590">
        <v>34</v>
      </c>
      <c r="B141" s="588" t="s">
        <v>1190</v>
      </c>
      <c r="C141" s="488" t="s">
        <v>612</v>
      </c>
      <c r="D141" s="488" t="s">
        <v>164</v>
      </c>
      <c r="E141" s="488" t="s">
        <v>317</v>
      </c>
      <c r="F141" s="616" t="s">
        <v>1179</v>
      </c>
      <c r="G141" s="269" t="s">
        <v>1173</v>
      </c>
      <c r="H141" s="268" t="s">
        <v>1176</v>
      </c>
      <c r="I141" s="257">
        <v>41271</v>
      </c>
      <c r="J141" s="266"/>
    </row>
    <row r="142" spans="1:10" ht="12.75">
      <c r="A142" s="591"/>
      <c r="B142" s="589"/>
      <c r="C142" s="488"/>
      <c r="D142" s="488"/>
      <c r="E142" s="488"/>
      <c r="F142" s="617"/>
      <c r="G142" s="270">
        <v>99550</v>
      </c>
      <c r="H142" s="268"/>
      <c r="I142" s="265"/>
      <c r="J142" s="266"/>
    </row>
    <row r="143" spans="1:10" ht="12.75">
      <c r="A143" s="591"/>
      <c r="B143" s="589"/>
      <c r="C143" s="488"/>
      <c r="D143" s="488"/>
      <c r="E143" s="488"/>
      <c r="F143" s="617"/>
      <c r="G143" s="269"/>
      <c r="H143" s="268"/>
      <c r="I143" s="265"/>
      <c r="J143" s="266"/>
    </row>
    <row r="144" spans="1:10" ht="15" customHeight="1">
      <c r="A144" s="592"/>
      <c r="B144" s="593"/>
      <c r="C144" s="488"/>
      <c r="D144" s="488"/>
      <c r="E144" s="488"/>
      <c r="F144" s="620"/>
      <c r="G144" s="269">
        <v>41268</v>
      </c>
      <c r="H144" s="268"/>
      <c r="I144" s="265"/>
      <c r="J144" s="266">
        <v>74550</v>
      </c>
    </row>
    <row r="145" spans="1:10" ht="44.25" customHeight="1">
      <c r="A145" s="590">
        <v>35</v>
      </c>
      <c r="B145" s="588" t="s">
        <v>1191</v>
      </c>
      <c r="C145" s="488" t="s">
        <v>612</v>
      </c>
      <c r="D145" s="488" t="s">
        <v>164</v>
      </c>
      <c r="E145" s="488" t="s">
        <v>317</v>
      </c>
      <c r="F145" s="488" t="s">
        <v>1178</v>
      </c>
      <c r="G145" s="263" t="s">
        <v>1175</v>
      </c>
      <c r="H145" s="268" t="s">
        <v>576</v>
      </c>
      <c r="I145" s="257">
        <v>41268</v>
      </c>
      <c r="J145" s="266"/>
    </row>
    <row r="146" spans="1:10" ht="15" customHeight="1">
      <c r="A146" s="591"/>
      <c r="B146" s="589"/>
      <c r="C146" s="488"/>
      <c r="D146" s="488"/>
      <c r="E146" s="488"/>
      <c r="F146" s="488"/>
      <c r="G146" s="267">
        <v>107185</v>
      </c>
      <c r="H146" s="268"/>
      <c r="I146" s="265"/>
      <c r="J146" s="266"/>
    </row>
    <row r="147" spans="1:10" ht="15" customHeight="1">
      <c r="A147" s="591"/>
      <c r="B147" s="589"/>
      <c r="C147" s="488"/>
      <c r="D147" s="488"/>
      <c r="E147" s="488"/>
      <c r="F147" s="488"/>
      <c r="G147" s="269" t="s">
        <v>650</v>
      </c>
      <c r="H147" s="268"/>
      <c r="I147" s="265"/>
      <c r="J147" s="266"/>
    </row>
    <row r="148" spans="1:10" ht="14.25" customHeight="1">
      <c r="A148" s="591"/>
      <c r="B148" s="589"/>
      <c r="C148" s="594"/>
      <c r="D148" s="594"/>
      <c r="E148" s="594"/>
      <c r="F148" s="488"/>
      <c r="G148" s="273">
        <v>41263</v>
      </c>
      <c r="H148" s="268"/>
      <c r="I148" s="265"/>
      <c r="J148" s="266">
        <v>106358</v>
      </c>
    </row>
    <row r="149" spans="1:10" ht="52.5" customHeight="1">
      <c r="A149" s="590">
        <v>36</v>
      </c>
      <c r="B149" s="588" t="s">
        <v>1194</v>
      </c>
      <c r="C149" s="488" t="s">
        <v>612</v>
      </c>
      <c r="D149" s="488" t="s">
        <v>164</v>
      </c>
      <c r="E149" s="451" t="s">
        <v>707</v>
      </c>
      <c r="F149" s="618"/>
      <c r="G149" s="258" t="s">
        <v>1137</v>
      </c>
      <c r="H149" s="177" t="s">
        <v>1138</v>
      </c>
      <c r="I149" s="277">
        <v>41255</v>
      </c>
      <c r="J149" s="266"/>
    </row>
    <row r="150" spans="1:10" ht="12.75">
      <c r="A150" s="591"/>
      <c r="B150" s="589"/>
      <c r="C150" s="488"/>
      <c r="D150" s="488"/>
      <c r="E150" s="451"/>
      <c r="F150" s="618"/>
      <c r="G150" s="267">
        <v>41400</v>
      </c>
      <c r="H150" s="268"/>
      <c r="I150" s="265"/>
      <c r="J150" s="266"/>
    </row>
    <row r="151" spans="1:10" ht="12.75">
      <c r="A151" s="591"/>
      <c r="B151" s="589"/>
      <c r="C151" s="488"/>
      <c r="D151" s="488"/>
      <c r="E151" s="451"/>
      <c r="F151" s="618"/>
      <c r="G151" s="269" t="s">
        <v>650</v>
      </c>
      <c r="H151" s="268"/>
      <c r="I151" s="265"/>
      <c r="J151" s="266"/>
    </row>
    <row r="152" spans="1:10" ht="14.25" customHeight="1">
      <c r="A152" s="591"/>
      <c r="B152" s="589"/>
      <c r="C152" s="594"/>
      <c r="D152" s="594"/>
      <c r="E152" s="451"/>
      <c r="F152" s="619"/>
      <c r="G152" s="273">
        <v>41254</v>
      </c>
      <c r="H152" s="271"/>
      <c r="I152" s="284"/>
      <c r="J152" s="275">
        <v>41400</v>
      </c>
    </row>
    <row r="153" spans="1:10" s="282" customFormat="1" ht="68.25" customHeight="1">
      <c r="A153" s="590">
        <v>37</v>
      </c>
      <c r="B153" s="588" t="s">
        <v>1192</v>
      </c>
      <c r="C153" s="488" t="s">
        <v>612</v>
      </c>
      <c r="D153" s="488" t="s">
        <v>164</v>
      </c>
      <c r="E153" s="488" t="s">
        <v>317</v>
      </c>
      <c r="F153" s="618" t="s">
        <v>1193</v>
      </c>
      <c r="G153" s="276" t="s">
        <v>1177</v>
      </c>
      <c r="H153" s="264" t="s">
        <v>1098</v>
      </c>
      <c r="I153" s="257">
        <v>41267</v>
      </c>
      <c r="J153" s="275"/>
    </row>
    <row r="154" spans="1:10" ht="14.25" customHeight="1">
      <c r="A154" s="591"/>
      <c r="B154" s="589"/>
      <c r="C154" s="488"/>
      <c r="D154" s="488"/>
      <c r="E154" s="488"/>
      <c r="F154" s="618"/>
      <c r="G154" s="267">
        <v>53600</v>
      </c>
      <c r="H154" s="272"/>
      <c r="I154" s="274"/>
      <c r="J154" s="275"/>
    </row>
    <row r="155" spans="1:10" ht="14.25" customHeight="1">
      <c r="A155" s="591"/>
      <c r="B155" s="589"/>
      <c r="C155" s="488"/>
      <c r="D155" s="488"/>
      <c r="E155" s="488"/>
      <c r="F155" s="618"/>
      <c r="G155" s="269" t="s">
        <v>650</v>
      </c>
      <c r="H155" s="272"/>
      <c r="I155" s="274"/>
      <c r="J155" s="275"/>
    </row>
    <row r="156" spans="1:10" ht="14.25" customHeight="1">
      <c r="A156" s="592"/>
      <c r="B156" s="593"/>
      <c r="C156" s="594"/>
      <c r="D156" s="594"/>
      <c r="E156" s="594"/>
      <c r="F156" s="619"/>
      <c r="G156" s="273">
        <v>41264</v>
      </c>
      <c r="H156" s="268"/>
      <c r="J156" s="278">
        <v>49900</v>
      </c>
    </row>
    <row r="157" spans="1:10" ht="24" customHeight="1">
      <c r="A157" s="220"/>
      <c r="B157" s="221"/>
      <c r="C157" s="220"/>
      <c r="D157" s="220"/>
      <c r="E157" s="220"/>
      <c r="F157" s="220"/>
      <c r="G157" s="261">
        <f>G7+G11+G15+G19+G23+G27+G31+G35+G39+G43+G47+G51+G55+G59+G63+G67+G71+G75+G79+G83+G90+G94+G98+G102+G106+G110+G114+G118+G122+G126+G130+G134+G138+G142+G146</f>
        <v>34197564.239999995</v>
      </c>
      <c r="H157" s="220"/>
      <c r="I157" s="220"/>
      <c r="J157" s="222">
        <f>J9+J13+J17+J21+J25+J29+J33+J37+J41+J45+J49+J53+J57+J61+J69+J65+J73+J77+J81+J85+J92+J96+J100+J104+J108+J112+J116+J120+J124+J128+J132+J136+J140+J144+J148+J152+J156</f>
        <v>33950898.19</v>
      </c>
    </row>
    <row r="158" ht="12.75">
      <c r="G158" s="262" t="s">
        <v>1174</v>
      </c>
    </row>
  </sheetData>
  <sheetProtection selectLockedCells="1" selectUnlockedCells="1"/>
  <mergeCells count="232">
    <mergeCell ref="A149:A152"/>
    <mergeCell ref="B149:B152"/>
    <mergeCell ref="C149:C152"/>
    <mergeCell ref="A153:A156"/>
    <mergeCell ref="B153:B156"/>
    <mergeCell ref="C153:C156"/>
    <mergeCell ref="E153:E156"/>
    <mergeCell ref="D153:D156"/>
    <mergeCell ref="F153:F156"/>
    <mergeCell ref="D149:D152"/>
    <mergeCell ref="E149:E152"/>
    <mergeCell ref="F145:F148"/>
    <mergeCell ref="F137:F140"/>
    <mergeCell ref="F149:F152"/>
    <mergeCell ref="F141:F144"/>
    <mergeCell ref="D141:D144"/>
    <mergeCell ref="E145:E148"/>
    <mergeCell ref="C137:C140"/>
    <mergeCell ref="E137:E140"/>
    <mergeCell ref="F105:F108"/>
    <mergeCell ref="F109:F112"/>
    <mergeCell ref="E109:E112"/>
    <mergeCell ref="D109:D112"/>
    <mergeCell ref="B109:B112"/>
    <mergeCell ref="C133:C136"/>
    <mergeCell ref="D133:D136"/>
    <mergeCell ref="F121:F124"/>
    <mergeCell ref="F113:F116"/>
    <mergeCell ref="F117:F120"/>
    <mergeCell ref="D101:D104"/>
    <mergeCell ref="E101:E104"/>
    <mergeCell ref="F101:F104"/>
    <mergeCell ref="C105:C108"/>
    <mergeCell ref="C109:C112"/>
    <mergeCell ref="B105:B108"/>
    <mergeCell ref="D105:D108"/>
    <mergeCell ref="B101:B104"/>
    <mergeCell ref="C101:C104"/>
    <mergeCell ref="E105:E108"/>
    <mergeCell ref="F93:F96"/>
    <mergeCell ref="D93:D96"/>
    <mergeCell ref="E93:E96"/>
    <mergeCell ref="C93:C96"/>
    <mergeCell ref="F97:F100"/>
    <mergeCell ref="E97:E100"/>
    <mergeCell ref="D97:D100"/>
    <mergeCell ref="C97:C100"/>
    <mergeCell ref="F89:F92"/>
    <mergeCell ref="A82:A85"/>
    <mergeCell ref="B82:B85"/>
    <mergeCell ref="C82:C85"/>
    <mergeCell ref="D82:D85"/>
    <mergeCell ref="E82:E85"/>
    <mergeCell ref="E89:E92"/>
    <mergeCell ref="F82:F85"/>
    <mergeCell ref="A86:A88"/>
    <mergeCell ref="B86:B88"/>
    <mergeCell ref="C86:C88"/>
    <mergeCell ref="D86:D88"/>
    <mergeCell ref="E86:E88"/>
    <mergeCell ref="F86:F88"/>
    <mergeCell ref="F74:F77"/>
    <mergeCell ref="A74:A77"/>
    <mergeCell ref="B74:B77"/>
    <mergeCell ref="A78:A81"/>
    <mergeCell ref="B78:B81"/>
    <mergeCell ref="C78:C81"/>
    <mergeCell ref="D78:D81"/>
    <mergeCell ref="E78:E81"/>
    <mergeCell ref="F78:F81"/>
    <mergeCell ref="C74:C77"/>
    <mergeCell ref="E38:E41"/>
    <mergeCell ref="F38:F41"/>
    <mergeCell ref="D74:D77"/>
    <mergeCell ref="E74:E77"/>
    <mergeCell ref="A1:F1"/>
    <mergeCell ref="A2:F2"/>
    <mergeCell ref="A3:J3"/>
    <mergeCell ref="A6:A9"/>
    <mergeCell ref="B6:B9"/>
    <mergeCell ref="C6:C9"/>
    <mergeCell ref="D6:D9"/>
    <mergeCell ref="E6:E9"/>
    <mergeCell ref="F6:F9"/>
    <mergeCell ref="A10:A13"/>
    <mergeCell ref="B10:B13"/>
    <mergeCell ref="C10:C13"/>
    <mergeCell ref="D10:D13"/>
    <mergeCell ref="E10:E13"/>
    <mergeCell ref="F10:F13"/>
    <mergeCell ref="A14:A17"/>
    <mergeCell ref="B14:B17"/>
    <mergeCell ref="C14:C17"/>
    <mergeCell ref="D14:D17"/>
    <mergeCell ref="E14:E17"/>
    <mergeCell ref="F14:F17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2:D25"/>
    <mergeCell ref="E22:E25"/>
    <mergeCell ref="F22:F25"/>
    <mergeCell ref="A26:A29"/>
    <mergeCell ref="B26:B29"/>
    <mergeCell ref="C26:C29"/>
    <mergeCell ref="D26:D29"/>
    <mergeCell ref="E26:E29"/>
    <mergeCell ref="F26:F29"/>
    <mergeCell ref="E34:E37"/>
    <mergeCell ref="F34:F37"/>
    <mergeCell ref="A30:A33"/>
    <mergeCell ref="B30:B33"/>
    <mergeCell ref="C30:C33"/>
    <mergeCell ref="D30:D33"/>
    <mergeCell ref="E30:E33"/>
    <mergeCell ref="F30:F33"/>
    <mergeCell ref="B38:B41"/>
    <mergeCell ref="C38:C41"/>
    <mergeCell ref="D38:D41"/>
    <mergeCell ref="A38:A41"/>
    <mergeCell ref="A34:A37"/>
    <mergeCell ref="B34:B37"/>
    <mergeCell ref="C34:C37"/>
    <mergeCell ref="D34:D37"/>
    <mergeCell ref="A42:A45"/>
    <mergeCell ref="B42:B45"/>
    <mergeCell ref="C42:C45"/>
    <mergeCell ref="D42:D45"/>
    <mergeCell ref="E42:E45"/>
    <mergeCell ref="F42:F45"/>
    <mergeCell ref="A46:A49"/>
    <mergeCell ref="B46:B49"/>
    <mergeCell ref="C46:C49"/>
    <mergeCell ref="D46:D49"/>
    <mergeCell ref="E46:E49"/>
    <mergeCell ref="F46:F49"/>
    <mergeCell ref="A50:A53"/>
    <mergeCell ref="B50:B53"/>
    <mergeCell ref="C50:C53"/>
    <mergeCell ref="D50:D53"/>
    <mergeCell ref="E50:E53"/>
    <mergeCell ref="F50:F53"/>
    <mergeCell ref="A54:A57"/>
    <mergeCell ref="B54:B57"/>
    <mergeCell ref="C54:C57"/>
    <mergeCell ref="D54:D57"/>
    <mergeCell ref="E54:E57"/>
    <mergeCell ref="F54:F57"/>
    <mergeCell ref="A58:A61"/>
    <mergeCell ref="B58:B61"/>
    <mergeCell ref="C58:C61"/>
    <mergeCell ref="D58:D61"/>
    <mergeCell ref="E58:E61"/>
    <mergeCell ref="F58:F61"/>
    <mergeCell ref="A66:A69"/>
    <mergeCell ref="B66:B69"/>
    <mergeCell ref="C66:C69"/>
    <mergeCell ref="D66:D69"/>
    <mergeCell ref="E66:E69"/>
    <mergeCell ref="F66:F69"/>
    <mergeCell ref="A62:A65"/>
    <mergeCell ref="B62:B65"/>
    <mergeCell ref="C62:C65"/>
    <mergeCell ref="D62:D65"/>
    <mergeCell ref="E62:E65"/>
    <mergeCell ref="F62:F65"/>
    <mergeCell ref="A70:A73"/>
    <mergeCell ref="B70:B73"/>
    <mergeCell ref="C70:C73"/>
    <mergeCell ref="D70:D73"/>
    <mergeCell ref="E70:E73"/>
    <mergeCell ref="F70:F73"/>
    <mergeCell ref="B97:B100"/>
    <mergeCell ref="A89:A92"/>
    <mergeCell ref="B89:B92"/>
    <mergeCell ref="C89:C92"/>
    <mergeCell ref="D89:D92"/>
    <mergeCell ref="A93:A96"/>
    <mergeCell ref="B93:B96"/>
    <mergeCell ref="A97:A100"/>
    <mergeCell ref="I30:J30"/>
    <mergeCell ref="A145:A148"/>
    <mergeCell ref="A133:A136"/>
    <mergeCell ref="A101:A104"/>
    <mergeCell ref="A105:A108"/>
    <mergeCell ref="A109:A112"/>
    <mergeCell ref="A125:A128"/>
    <mergeCell ref="B125:B128"/>
    <mergeCell ref="F133:F136"/>
    <mergeCell ref="E133:E136"/>
    <mergeCell ref="B133:B136"/>
    <mergeCell ref="D125:D128"/>
    <mergeCell ref="E129:E132"/>
    <mergeCell ref="F129:F132"/>
    <mergeCell ref="C125:C128"/>
    <mergeCell ref="E125:E128"/>
    <mergeCell ref="F125:F128"/>
    <mergeCell ref="E117:E120"/>
    <mergeCell ref="B113:B116"/>
    <mergeCell ref="C113:C116"/>
    <mergeCell ref="D113:D116"/>
    <mergeCell ref="E113:E116"/>
    <mergeCell ref="B121:B124"/>
    <mergeCell ref="C121:C124"/>
    <mergeCell ref="D121:D124"/>
    <mergeCell ref="E121:E124"/>
    <mergeCell ref="A113:A116"/>
    <mergeCell ref="A117:A120"/>
    <mergeCell ref="B117:B120"/>
    <mergeCell ref="C117:C120"/>
    <mergeCell ref="D117:D120"/>
    <mergeCell ref="C129:C132"/>
    <mergeCell ref="D129:D132"/>
    <mergeCell ref="A121:A124"/>
    <mergeCell ref="A129:A132"/>
    <mergeCell ref="B129:B132"/>
    <mergeCell ref="B145:B148"/>
    <mergeCell ref="A141:A144"/>
    <mergeCell ref="B141:B144"/>
    <mergeCell ref="C141:C144"/>
    <mergeCell ref="E141:E144"/>
    <mergeCell ref="A137:A140"/>
    <mergeCell ref="D137:D140"/>
    <mergeCell ref="B137:B140"/>
    <mergeCell ref="C145:C148"/>
    <mergeCell ref="D145:D148"/>
  </mergeCells>
  <printOptions gridLines="1"/>
  <pageMargins left="0.984251968503937" right="0.5905511811023623" top="0.7480314960629921" bottom="0.7480314960629921" header="0" footer="0"/>
  <pageSetup blackAndWhite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.375" style="0" customWidth="1"/>
    <col min="2" max="2" width="9.625" style="0" customWidth="1"/>
    <col min="3" max="3" width="13.375" style="0" customWidth="1"/>
    <col min="5" max="5" width="9.875" style="0" customWidth="1"/>
    <col min="6" max="6" width="13.375" style="0" customWidth="1"/>
    <col min="7" max="7" width="26.00390625" style="0" customWidth="1"/>
    <col min="8" max="8" width="17.375" style="0" customWidth="1"/>
    <col min="9" max="9" width="18.00390625" style="0" customWidth="1"/>
    <col min="10" max="10" width="11.75390625" style="0" customWidth="1"/>
  </cols>
  <sheetData>
    <row r="1" spans="1:10" ht="60.75" customHeight="1">
      <c r="A1" s="227" t="s">
        <v>154</v>
      </c>
      <c r="B1" s="224" t="s">
        <v>95</v>
      </c>
      <c r="C1" s="224" t="s">
        <v>155</v>
      </c>
      <c r="D1" s="224" t="s">
        <v>156</v>
      </c>
      <c r="E1" s="224" t="s">
        <v>157</v>
      </c>
      <c r="F1" s="224" t="s">
        <v>158</v>
      </c>
      <c r="G1" s="227" t="s">
        <v>1132</v>
      </c>
      <c r="H1" s="224" t="s">
        <v>161</v>
      </c>
      <c r="I1" s="224" t="s">
        <v>720</v>
      </c>
      <c r="J1" s="227" t="s">
        <v>312</v>
      </c>
    </row>
    <row r="2" spans="1:10" ht="59.25" customHeight="1">
      <c r="A2" s="626">
        <v>16</v>
      </c>
      <c r="B2" s="628" t="s">
        <v>1128</v>
      </c>
      <c r="C2" s="625" t="s">
        <v>612</v>
      </c>
      <c r="D2" s="625" t="s">
        <v>164</v>
      </c>
      <c r="E2" s="625" t="s">
        <v>729</v>
      </c>
      <c r="F2" s="625" t="s">
        <v>1114</v>
      </c>
      <c r="G2" s="233" t="s">
        <v>1110</v>
      </c>
      <c r="H2" s="234" t="s">
        <v>1115</v>
      </c>
      <c r="I2" s="255"/>
      <c r="J2" s="235"/>
    </row>
    <row r="3" spans="1:10" ht="13.5" customHeight="1">
      <c r="A3" s="626"/>
      <c r="B3" s="629"/>
      <c r="C3" s="625"/>
      <c r="D3" s="625"/>
      <c r="E3" s="625"/>
      <c r="F3" s="625"/>
      <c r="G3" s="236">
        <v>17833912</v>
      </c>
      <c r="H3" s="234"/>
      <c r="I3" s="130"/>
      <c r="J3" s="235"/>
    </row>
    <row r="4" spans="1:10" ht="12.75">
      <c r="A4" s="626"/>
      <c r="B4" s="629"/>
      <c r="C4" s="625"/>
      <c r="D4" s="625"/>
      <c r="E4" s="625"/>
      <c r="F4" s="625"/>
      <c r="G4" s="237" t="s">
        <v>650</v>
      </c>
      <c r="H4" s="234"/>
      <c r="I4" s="237"/>
      <c r="J4" s="235"/>
    </row>
    <row r="5" spans="1:10" ht="12.75">
      <c r="A5" s="626"/>
      <c r="B5" s="629"/>
      <c r="C5" s="625"/>
      <c r="D5" s="625"/>
      <c r="E5" s="625"/>
      <c r="F5" s="625"/>
      <c r="G5" s="238">
        <v>41152</v>
      </c>
      <c r="H5" s="234"/>
      <c r="I5" s="130"/>
      <c r="J5" s="239">
        <f>G3</f>
        <v>17833912</v>
      </c>
    </row>
    <row r="6" spans="1:10" ht="67.5">
      <c r="A6" s="626">
        <v>17</v>
      </c>
      <c r="B6" s="628" t="s">
        <v>1129</v>
      </c>
      <c r="C6" s="625" t="s">
        <v>612</v>
      </c>
      <c r="D6" s="625" t="s">
        <v>164</v>
      </c>
      <c r="E6" s="625" t="s">
        <v>729</v>
      </c>
      <c r="F6" s="625"/>
      <c r="G6" s="240" t="s">
        <v>1118</v>
      </c>
      <c r="H6" s="234" t="s">
        <v>1124</v>
      </c>
      <c r="I6" s="241">
        <v>41260</v>
      </c>
      <c r="J6" s="235"/>
    </row>
    <row r="7" spans="1:10" ht="12.75">
      <c r="A7" s="626"/>
      <c r="B7" s="629"/>
      <c r="C7" s="625"/>
      <c r="D7" s="625"/>
      <c r="E7" s="625"/>
      <c r="F7" s="625"/>
      <c r="G7" s="236">
        <v>1393000</v>
      </c>
      <c r="H7" s="234"/>
      <c r="I7" s="130"/>
      <c r="J7" s="242"/>
    </row>
    <row r="8" spans="1:10" ht="12.75">
      <c r="A8" s="626"/>
      <c r="B8" s="629"/>
      <c r="C8" s="625"/>
      <c r="D8" s="625"/>
      <c r="E8" s="625"/>
      <c r="F8" s="625"/>
      <c r="G8" s="243" t="s">
        <v>650</v>
      </c>
      <c r="H8" s="234"/>
      <c r="I8" s="237"/>
      <c r="J8" s="235"/>
    </row>
    <row r="9" spans="1:10" ht="12.75">
      <c r="A9" s="627"/>
      <c r="B9" s="630"/>
      <c r="C9" s="631"/>
      <c r="D9" s="631"/>
      <c r="E9" s="631"/>
      <c r="F9" s="631"/>
      <c r="G9" s="244">
        <v>41260</v>
      </c>
      <c r="H9" s="245"/>
      <c r="I9" s="246"/>
      <c r="J9" s="236">
        <v>1393000</v>
      </c>
    </row>
    <row r="10" spans="1:10" ht="45">
      <c r="A10" s="621">
        <v>18</v>
      </c>
      <c r="B10" s="622" t="s">
        <v>1130</v>
      </c>
      <c r="C10" s="624" t="s">
        <v>612</v>
      </c>
      <c r="D10" s="624" t="s">
        <v>164</v>
      </c>
      <c r="E10" s="624" t="s">
        <v>317</v>
      </c>
      <c r="F10" s="624" t="s">
        <v>1121</v>
      </c>
      <c r="G10" s="247" t="s">
        <v>1119</v>
      </c>
      <c r="H10" s="248" t="s">
        <v>1120</v>
      </c>
      <c r="I10" s="249">
        <v>41212</v>
      </c>
      <c r="J10" s="250"/>
    </row>
    <row r="11" spans="1:10" ht="12.75">
      <c r="A11" s="621"/>
      <c r="B11" s="623"/>
      <c r="C11" s="624"/>
      <c r="D11" s="624"/>
      <c r="E11" s="624"/>
      <c r="F11" s="624"/>
      <c r="G11" s="251">
        <v>81000</v>
      </c>
      <c r="H11" s="248"/>
      <c r="I11" s="252"/>
      <c r="J11" s="250"/>
    </row>
    <row r="12" spans="1:10" ht="12.75">
      <c r="A12" s="621"/>
      <c r="B12" s="623"/>
      <c r="C12" s="624"/>
      <c r="D12" s="624"/>
      <c r="E12" s="624"/>
      <c r="F12" s="624"/>
      <c r="G12" s="253" t="s">
        <v>650</v>
      </c>
      <c r="H12" s="248"/>
      <c r="I12" s="252"/>
      <c r="J12" s="250"/>
    </row>
    <row r="13" spans="1:10" ht="12.75">
      <c r="A13" s="621"/>
      <c r="B13" s="623"/>
      <c r="C13" s="624"/>
      <c r="D13" s="624"/>
      <c r="E13" s="624"/>
      <c r="F13" s="624"/>
      <c r="G13" s="247">
        <v>41213</v>
      </c>
      <c r="H13" s="248"/>
      <c r="I13" s="252"/>
      <c r="J13" s="250">
        <f>G11</f>
        <v>81000</v>
      </c>
    </row>
    <row r="14" spans="1:10" ht="56.25">
      <c r="A14" s="621">
        <v>19</v>
      </c>
      <c r="B14" s="622" t="s">
        <v>1131</v>
      </c>
      <c r="C14" s="624" t="s">
        <v>612</v>
      </c>
      <c r="D14" s="624" t="s">
        <v>164</v>
      </c>
      <c r="E14" s="624" t="s">
        <v>729</v>
      </c>
      <c r="F14" s="625" t="s">
        <v>1125</v>
      </c>
      <c r="G14" s="247" t="s">
        <v>1110</v>
      </c>
      <c r="H14" s="248" t="s">
        <v>1123</v>
      </c>
      <c r="I14" s="254">
        <v>41172</v>
      </c>
      <c r="J14" s="250"/>
    </row>
    <row r="15" spans="1:10" ht="12.75">
      <c r="A15" s="621"/>
      <c r="B15" s="623"/>
      <c r="C15" s="624"/>
      <c r="D15" s="624"/>
      <c r="E15" s="624"/>
      <c r="F15" s="625"/>
      <c r="G15" s="251">
        <v>2604927</v>
      </c>
      <c r="H15" s="248"/>
      <c r="I15" s="252"/>
      <c r="J15" s="250"/>
    </row>
    <row r="16" spans="1:10" ht="12.75">
      <c r="A16" s="621"/>
      <c r="B16" s="623"/>
      <c r="C16" s="624"/>
      <c r="D16" s="624"/>
      <c r="E16" s="624"/>
      <c r="F16" s="625"/>
      <c r="G16" s="253" t="s">
        <v>650</v>
      </c>
      <c r="H16" s="248"/>
      <c r="I16" s="252"/>
      <c r="J16" s="250"/>
    </row>
    <row r="17" spans="1:10" ht="12.75">
      <c r="A17" s="621"/>
      <c r="B17" s="623"/>
      <c r="C17" s="624"/>
      <c r="D17" s="624"/>
      <c r="E17" s="624"/>
      <c r="F17" s="625"/>
      <c r="G17" s="247">
        <v>41172</v>
      </c>
      <c r="H17" s="248"/>
      <c r="I17" s="252"/>
      <c r="J17" s="250">
        <v>2604927</v>
      </c>
    </row>
  </sheetData>
  <sheetProtection/>
  <mergeCells count="24">
    <mergeCell ref="A2:A5"/>
    <mergeCell ref="B2:B5"/>
    <mergeCell ref="C2:C5"/>
    <mergeCell ref="D2:D5"/>
    <mergeCell ref="E2:E5"/>
    <mergeCell ref="F2:F5"/>
    <mergeCell ref="A6:A9"/>
    <mergeCell ref="B6:B9"/>
    <mergeCell ref="C6:C9"/>
    <mergeCell ref="D6:D9"/>
    <mergeCell ref="E6:E9"/>
    <mergeCell ref="F6:F9"/>
    <mergeCell ref="A10:A13"/>
    <mergeCell ref="B10:B13"/>
    <mergeCell ref="C10:C13"/>
    <mergeCell ref="D10:D13"/>
    <mergeCell ref="E10:E13"/>
    <mergeCell ref="F10:F13"/>
    <mergeCell ref="A14:A17"/>
    <mergeCell ref="B14:B17"/>
    <mergeCell ref="C14:C17"/>
    <mergeCell ref="D14:D17"/>
    <mergeCell ref="E14:E17"/>
    <mergeCell ref="F14:F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130" zoomScaleSheetLayoutView="130" zoomScalePageLayoutView="0" workbookViewId="0" topLeftCell="A57">
      <selection activeCell="H42" sqref="H42"/>
    </sheetView>
  </sheetViews>
  <sheetFormatPr defaultColWidth="9.00390625" defaultRowHeight="12.75"/>
  <cols>
    <col min="1" max="1" width="3.00390625" style="0" customWidth="1"/>
    <col min="2" max="2" width="9.25390625" style="0" customWidth="1"/>
    <col min="3" max="3" width="14.125" style="0" customWidth="1"/>
    <col min="4" max="4" width="13.125" style="0" customWidth="1"/>
    <col min="5" max="5" width="9.75390625" style="0" customWidth="1"/>
    <col min="6" max="6" width="11.75390625" style="0" customWidth="1"/>
    <col min="7" max="7" width="27.00390625" style="0" customWidth="1"/>
    <col min="8" max="8" width="21.875" style="0" customWidth="1"/>
    <col min="9" max="9" width="10.125" style="0" customWidth="1"/>
    <col min="10" max="10" width="11.375" style="0" customWidth="1"/>
  </cols>
  <sheetData>
    <row r="1" spans="1:21" ht="12.75">
      <c r="A1" s="223" t="s">
        <v>494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12.75">
      <c r="A2" s="223" t="s">
        <v>495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ht="12.75">
      <c r="A3" s="223" t="s">
        <v>1074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ht="25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1" ht="33" customHeight="1">
      <c r="A5" s="225" t="s">
        <v>154</v>
      </c>
      <c r="B5" s="224" t="s">
        <v>95</v>
      </c>
      <c r="C5" s="224" t="s">
        <v>155</v>
      </c>
      <c r="D5" s="224" t="s">
        <v>156</v>
      </c>
      <c r="E5" s="224" t="s">
        <v>157</v>
      </c>
      <c r="F5" s="224" t="s">
        <v>158</v>
      </c>
      <c r="G5" s="224" t="s">
        <v>388</v>
      </c>
      <c r="H5" s="224" t="s">
        <v>161</v>
      </c>
      <c r="I5" s="224" t="s">
        <v>720</v>
      </c>
      <c r="J5" s="227" t="s">
        <v>312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</row>
    <row r="6" spans="1:21" ht="70.5" customHeight="1">
      <c r="A6" s="226">
        <v>1</v>
      </c>
      <c r="B6" s="228">
        <v>40938</v>
      </c>
      <c r="C6" s="224" t="s">
        <v>612</v>
      </c>
      <c r="D6" s="224" t="s">
        <v>164</v>
      </c>
      <c r="E6" s="224" t="s">
        <v>729</v>
      </c>
      <c r="F6" s="224" t="s">
        <v>1069</v>
      </c>
      <c r="G6" s="224" t="s">
        <v>1070</v>
      </c>
      <c r="H6" s="227" t="s">
        <v>655</v>
      </c>
      <c r="I6" s="224"/>
      <c r="J6" s="224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</row>
    <row r="7" spans="1:21" ht="12.75">
      <c r="A7" s="226"/>
      <c r="B7" s="224"/>
      <c r="C7" s="224"/>
      <c r="D7" s="224"/>
      <c r="E7" s="224"/>
      <c r="F7" s="224"/>
      <c r="G7" s="229">
        <v>720000</v>
      </c>
      <c r="H7" s="224"/>
      <c r="I7" s="224"/>
      <c r="J7" s="224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</row>
    <row r="8" spans="1:21" ht="12.75">
      <c r="A8" s="226"/>
      <c r="B8" s="224"/>
      <c r="C8" s="224"/>
      <c r="D8" s="224"/>
      <c r="E8" s="224"/>
      <c r="F8" s="224"/>
      <c r="G8" s="224" t="s">
        <v>650</v>
      </c>
      <c r="H8" s="224"/>
      <c r="I8" s="224"/>
      <c r="J8" s="224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</row>
    <row r="9" spans="1:21" ht="12.75">
      <c r="A9" s="226"/>
      <c r="B9" s="224"/>
      <c r="C9" s="224"/>
      <c r="D9" s="224"/>
      <c r="E9" s="224"/>
      <c r="F9" s="224"/>
      <c r="G9" s="228">
        <v>41273</v>
      </c>
      <c r="H9" s="224"/>
      <c r="I9" s="224"/>
      <c r="J9" s="229">
        <v>720000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ht="102.75" customHeight="1">
      <c r="A10" s="226">
        <v>2</v>
      </c>
      <c r="B10" s="228">
        <v>40932</v>
      </c>
      <c r="C10" s="224" t="s">
        <v>612</v>
      </c>
      <c r="D10" s="224" t="s">
        <v>164</v>
      </c>
      <c r="E10" s="224" t="s">
        <v>317</v>
      </c>
      <c r="F10" s="224" t="s">
        <v>1073</v>
      </c>
      <c r="G10" s="224" t="s">
        <v>1072</v>
      </c>
      <c r="H10" s="227" t="s">
        <v>649</v>
      </c>
      <c r="I10" s="224"/>
      <c r="J10" s="224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</row>
    <row r="11" spans="1:21" ht="12.75">
      <c r="A11" s="226"/>
      <c r="B11" s="224"/>
      <c r="C11" s="224"/>
      <c r="D11" s="224"/>
      <c r="E11" s="224"/>
      <c r="F11" s="224"/>
      <c r="G11" s="229">
        <v>498996.48</v>
      </c>
      <c r="H11" s="224"/>
      <c r="I11" s="224"/>
      <c r="J11" s="224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</row>
    <row r="12" spans="1:21" ht="12.75">
      <c r="A12" s="226"/>
      <c r="B12" s="224"/>
      <c r="C12" s="224"/>
      <c r="D12" s="224"/>
      <c r="E12" s="224"/>
      <c r="F12" s="224"/>
      <c r="G12" s="224" t="s">
        <v>650</v>
      </c>
      <c r="H12" s="224"/>
      <c r="I12" s="224"/>
      <c r="J12" s="224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</row>
    <row r="13" spans="1:21" ht="12.75">
      <c r="A13" s="226"/>
      <c r="B13" s="224"/>
      <c r="C13" s="224"/>
      <c r="D13" s="224"/>
      <c r="E13" s="224"/>
      <c r="F13" s="224"/>
      <c r="G13" s="228">
        <v>41274</v>
      </c>
      <c r="H13" s="224"/>
      <c r="I13" s="224"/>
      <c r="J13" s="229">
        <v>498996.48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</row>
    <row r="14" spans="1:21" ht="89.25" customHeight="1">
      <c r="A14" s="226">
        <v>3</v>
      </c>
      <c r="B14" s="228">
        <v>40952</v>
      </c>
      <c r="C14" s="224" t="s">
        <v>612</v>
      </c>
      <c r="D14" s="224" t="s">
        <v>164</v>
      </c>
      <c r="E14" s="224" t="s">
        <v>525</v>
      </c>
      <c r="F14" s="224" t="s">
        <v>1076</v>
      </c>
      <c r="G14" s="224" t="s">
        <v>100</v>
      </c>
      <c r="H14" s="224" t="s">
        <v>1075</v>
      </c>
      <c r="I14" s="224"/>
      <c r="J14" s="224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</row>
    <row r="15" spans="1:21" ht="12.75">
      <c r="A15" s="226"/>
      <c r="B15" s="224"/>
      <c r="C15" s="224"/>
      <c r="D15" s="224"/>
      <c r="E15" s="224"/>
      <c r="F15" s="224"/>
      <c r="G15" s="224">
        <v>11696.4</v>
      </c>
      <c r="H15" s="224"/>
      <c r="I15" s="224"/>
      <c r="J15" s="224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</row>
    <row r="16" spans="1:21" ht="12.75">
      <c r="A16" s="226"/>
      <c r="B16" s="224"/>
      <c r="C16" s="224"/>
      <c r="D16" s="224"/>
      <c r="E16" s="224"/>
      <c r="F16" s="224"/>
      <c r="G16" s="224" t="s">
        <v>650</v>
      </c>
      <c r="H16" s="224"/>
      <c r="I16" s="224"/>
      <c r="J16" s="224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</row>
    <row r="17" spans="1:21" ht="12.75">
      <c r="A17" s="226"/>
      <c r="B17" s="224"/>
      <c r="C17" s="224"/>
      <c r="D17" s="224"/>
      <c r="E17" s="224"/>
      <c r="F17" s="224"/>
      <c r="G17" s="228">
        <v>41319</v>
      </c>
      <c r="H17" s="224"/>
      <c r="I17" s="224"/>
      <c r="J17" s="229">
        <v>11696.4</v>
      </c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8" spans="1:21" ht="89.25" customHeight="1">
      <c r="A18" s="226">
        <v>4</v>
      </c>
      <c r="B18" s="228">
        <v>40954</v>
      </c>
      <c r="C18" s="224" t="s">
        <v>612</v>
      </c>
      <c r="D18" s="224" t="s">
        <v>164</v>
      </c>
      <c r="E18" s="224" t="s">
        <v>1077</v>
      </c>
      <c r="F18" s="224"/>
      <c r="G18" s="227" t="s">
        <v>1087</v>
      </c>
      <c r="H18" s="224" t="s">
        <v>1078</v>
      </c>
      <c r="I18" s="228">
        <v>40969</v>
      </c>
      <c r="J18" s="224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</row>
    <row r="19" spans="1:21" ht="12.75">
      <c r="A19" s="226"/>
      <c r="B19" s="224"/>
      <c r="C19" s="224"/>
      <c r="D19" s="224"/>
      <c r="E19" s="224"/>
      <c r="F19" s="224"/>
      <c r="G19" s="229">
        <v>27000</v>
      </c>
      <c r="H19" s="224"/>
      <c r="I19" s="224"/>
      <c r="J19" s="224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</row>
    <row r="20" spans="1:21" ht="12.75">
      <c r="A20" s="226"/>
      <c r="B20" s="224"/>
      <c r="C20" s="224"/>
      <c r="D20" s="224"/>
      <c r="E20" s="224"/>
      <c r="F20" s="224"/>
      <c r="G20" s="224" t="s">
        <v>650</v>
      </c>
      <c r="H20" s="224"/>
      <c r="I20" s="224"/>
      <c r="J20" s="224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</row>
    <row r="21" spans="1:21" ht="12.75">
      <c r="A21" s="226"/>
      <c r="B21" s="224"/>
      <c r="C21" s="224"/>
      <c r="D21" s="224"/>
      <c r="E21" s="224"/>
      <c r="F21" s="224"/>
      <c r="G21" s="228">
        <v>40969</v>
      </c>
      <c r="H21" s="224"/>
      <c r="I21" s="224"/>
      <c r="J21" s="229">
        <v>27000</v>
      </c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</row>
    <row r="22" spans="1:21" ht="88.5" customHeight="1">
      <c r="A22" s="226">
        <v>5</v>
      </c>
      <c r="B22" s="228">
        <v>40956</v>
      </c>
      <c r="C22" s="224" t="s">
        <v>612</v>
      </c>
      <c r="D22" s="224" t="s">
        <v>164</v>
      </c>
      <c r="E22" s="224" t="s">
        <v>317</v>
      </c>
      <c r="F22" s="224" t="s">
        <v>1083</v>
      </c>
      <c r="G22" s="224" t="s">
        <v>1079</v>
      </c>
      <c r="H22" s="224" t="s">
        <v>1080</v>
      </c>
      <c r="I22" s="228">
        <v>40970</v>
      </c>
      <c r="J22" s="224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</row>
    <row r="23" spans="1:21" ht="12.75">
      <c r="A23" s="226"/>
      <c r="B23" s="224"/>
      <c r="C23" s="224"/>
      <c r="D23" s="224"/>
      <c r="E23" s="224"/>
      <c r="F23" s="224"/>
      <c r="G23" s="229">
        <v>148820</v>
      </c>
      <c r="H23" s="224"/>
      <c r="I23" s="224"/>
      <c r="J23" s="224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1:21" ht="12.75">
      <c r="A24" s="226"/>
      <c r="B24" s="224"/>
      <c r="C24" s="224"/>
      <c r="D24" s="224"/>
      <c r="E24" s="224"/>
      <c r="F24" s="224"/>
      <c r="G24" s="224" t="s">
        <v>1084</v>
      </c>
      <c r="H24" s="224"/>
      <c r="I24" s="224"/>
      <c r="J24" s="224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</row>
    <row r="25" spans="1:21" ht="22.5">
      <c r="A25" s="226"/>
      <c r="B25" s="224"/>
      <c r="C25" s="224"/>
      <c r="D25" s="224"/>
      <c r="E25" s="224"/>
      <c r="F25" s="224"/>
      <c r="G25" s="224" t="s">
        <v>1085</v>
      </c>
      <c r="H25" s="224"/>
      <c r="I25" s="224"/>
      <c r="J25" s="229">
        <v>148820</v>
      </c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</row>
    <row r="26" spans="1:21" ht="90.75" customHeight="1">
      <c r="A26" s="226">
        <v>6</v>
      </c>
      <c r="B26" s="228">
        <v>40966</v>
      </c>
      <c r="C26" s="224" t="s">
        <v>612</v>
      </c>
      <c r="D26" s="224" t="s">
        <v>164</v>
      </c>
      <c r="E26" s="224" t="s">
        <v>317</v>
      </c>
      <c r="F26" s="224" t="s">
        <v>1081</v>
      </c>
      <c r="G26" s="224" t="s">
        <v>1082</v>
      </c>
      <c r="H26" s="224" t="s">
        <v>1091</v>
      </c>
      <c r="I26" s="228">
        <v>40980</v>
      </c>
      <c r="J26" s="224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</row>
    <row r="27" spans="1:21" ht="12.75">
      <c r="A27" s="226"/>
      <c r="B27" s="224"/>
      <c r="C27" s="224"/>
      <c r="D27" s="224"/>
      <c r="E27" s="224"/>
      <c r="F27" s="224"/>
      <c r="G27" s="229">
        <v>445000</v>
      </c>
      <c r="H27" s="224"/>
      <c r="I27" s="224"/>
      <c r="J27" s="224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</row>
    <row r="28" spans="1:21" ht="12.75">
      <c r="A28" s="226"/>
      <c r="B28" s="224"/>
      <c r="C28" s="224"/>
      <c r="D28" s="224"/>
      <c r="E28" s="224"/>
      <c r="F28" s="224"/>
      <c r="G28" s="224" t="s">
        <v>1086</v>
      </c>
      <c r="H28" s="224"/>
      <c r="I28" s="224"/>
      <c r="J28" s="224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</row>
    <row r="29" spans="1:21" ht="12.75">
      <c r="A29" s="226"/>
      <c r="B29" s="224"/>
      <c r="C29" s="224"/>
      <c r="D29" s="224"/>
      <c r="E29" s="224"/>
      <c r="F29" s="224"/>
      <c r="G29" s="228">
        <v>40980</v>
      </c>
      <c r="H29" s="224"/>
      <c r="I29" s="224"/>
      <c r="J29" s="229">
        <v>445000</v>
      </c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</row>
    <row r="30" spans="1:21" ht="91.5" customHeight="1">
      <c r="A30" s="226">
        <v>7</v>
      </c>
      <c r="B30" s="228">
        <v>41031</v>
      </c>
      <c r="C30" s="224" t="s">
        <v>612</v>
      </c>
      <c r="D30" s="224" t="s">
        <v>164</v>
      </c>
      <c r="E30" s="224" t="s">
        <v>525</v>
      </c>
      <c r="F30" s="224" t="s">
        <v>1103</v>
      </c>
      <c r="G30" s="224" t="s">
        <v>1088</v>
      </c>
      <c r="H30" s="224" t="s">
        <v>1096</v>
      </c>
      <c r="I30" s="224" t="s">
        <v>1104</v>
      </c>
      <c r="J30" s="224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</row>
    <row r="31" spans="1:21" ht="12.75">
      <c r="A31" s="226"/>
      <c r="B31" s="224"/>
      <c r="C31" s="224"/>
      <c r="D31" s="224"/>
      <c r="E31" s="224"/>
      <c r="F31" s="224"/>
      <c r="G31" s="224">
        <v>390000</v>
      </c>
      <c r="H31" s="224"/>
      <c r="I31" s="224"/>
      <c r="J31" s="224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</row>
    <row r="32" spans="1:21" ht="12.75">
      <c r="A32" s="226"/>
      <c r="B32" s="224"/>
      <c r="C32" s="224"/>
      <c r="D32" s="224"/>
      <c r="E32" s="224"/>
      <c r="F32" s="224"/>
      <c r="G32" s="224" t="s">
        <v>650</v>
      </c>
      <c r="H32" s="224"/>
      <c r="I32" s="224"/>
      <c r="J32" s="224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</row>
    <row r="33" spans="1:21" ht="12.75">
      <c r="A33" s="226"/>
      <c r="B33" s="224"/>
      <c r="C33" s="224"/>
      <c r="D33" s="224"/>
      <c r="E33" s="224"/>
      <c r="F33" s="224"/>
      <c r="G33" s="228">
        <v>41036</v>
      </c>
      <c r="H33" s="224"/>
      <c r="I33" s="224"/>
      <c r="J33" s="224">
        <v>0</v>
      </c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</row>
    <row r="34" spans="1:21" ht="91.5" customHeight="1">
      <c r="A34" s="226">
        <v>8</v>
      </c>
      <c r="B34" s="228">
        <v>41031</v>
      </c>
      <c r="C34" s="224" t="s">
        <v>612</v>
      </c>
      <c r="D34" s="224" t="s">
        <v>164</v>
      </c>
      <c r="E34" s="224" t="s">
        <v>317</v>
      </c>
      <c r="F34" s="224" t="s">
        <v>1105</v>
      </c>
      <c r="G34" s="224" t="s">
        <v>1094</v>
      </c>
      <c r="H34" s="224" t="s">
        <v>1095</v>
      </c>
      <c r="I34" s="224"/>
      <c r="J34" s="224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</row>
    <row r="35" spans="1:21" ht="12.75">
      <c r="A35" s="226"/>
      <c r="B35" s="224"/>
      <c r="C35" s="224"/>
      <c r="D35" s="224"/>
      <c r="E35" s="224"/>
      <c r="F35" s="224"/>
      <c r="G35" s="229">
        <v>343200</v>
      </c>
      <c r="H35" s="224"/>
      <c r="I35" s="224"/>
      <c r="J35" s="224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</row>
    <row r="36" spans="1:21" ht="12.75">
      <c r="A36" s="226"/>
      <c r="B36" s="224"/>
      <c r="C36" s="224"/>
      <c r="D36" s="224"/>
      <c r="E36" s="224"/>
      <c r="F36" s="224"/>
      <c r="G36" s="224" t="s">
        <v>650</v>
      </c>
      <c r="H36" s="224"/>
      <c r="I36" s="224"/>
      <c r="J36" s="224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</row>
    <row r="37" spans="1:21" ht="12.75">
      <c r="A37" s="226"/>
      <c r="B37" s="224"/>
      <c r="C37" s="224"/>
      <c r="D37" s="224"/>
      <c r="E37" s="224"/>
      <c r="F37" s="224"/>
      <c r="G37" s="228">
        <v>41258</v>
      </c>
      <c r="H37" s="224"/>
      <c r="I37" s="224"/>
      <c r="J37" s="229">
        <v>343200</v>
      </c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</row>
    <row r="38" spans="1:21" ht="90.75" customHeight="1">
      <c r="A38" s="226">
        <v>9</v>
      </c>
      <c r="B38" s="228">
        <v>41016</v>
      </c>
      <c r="C38" s="224" t="s">
        <v>612</v>
      </c>
      <c r="D38" s="224" t="s">
        <v>164</v>
      </c>
      <c r="E38" s="224" t="s">
        <v>707</v>
      </c>
      <c r="F38" s="224"/>
      <c r="G38" s="224" t="s">
        <v>1092</v>
      </c>
      <c r="H38" s="224" t="s">
        <v>1093</v>
      </c>
      <c r="I38" s="228">
        <v>41018</v>
      </c>
      <c r="J38" s="224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</row>
    <row r="39" spans="1:21" ht="12.75">
      <c r="A39" s="226"/>
      <c r="B39" s="224"/>
      <c r="C39" s="224"/>
      <c r="D39" s="224"/>
      <c r="E39" s="224"/>
      <c r="F39" s="224"/>
      <c r="G39" s="229">
        <v>29400</v>
      </c>
      <c r="H39" s="224"/>
      <c r="I39" s="224"/>
      <c r="J39" s="224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</row>
    <row r="40" spans="1:21" ht="12.75">
      <c r="A40" s="226"/>
      <c r="B40" s="224"/>
      <c r="C40" s="224"/>
      <c r="D40" s="224"/>
      <c r="E40" s="224"/>
      <c r="F40" s="224"/>
      <c r="G40" s="224" t="s">
        <v>650</v>
      </c>
      <c r="H40" s="224"/>
      <c r="I40" s="224"/>
      <c r="J40" s="224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</row>
    <row r="41" spans="1:21" ht="12.75">
      <c r="A41" s="226"/>
      <c r="B41" s="224"/>
      <c r="C41" s="224"/>
      <c r="D41" s="224"/>
      <c r="E41" s="224"/>
      <c r="F41" s="224"/>
      <c r="G41" s="228">
        <v>41016</v>
      </c>
      <c r="H41" s="224"/>
      <c r="I41" s="224"/>
      <c r="J41" s="229">
        <v>29400</v>
      </c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</row>
    <row r="42" spans="1:21" ht="93.75" customHeight="1">
      <c r="A42" s="226">
        <v>10</v>
      </c>
      <c r="B42" s="228">
        <v>41032</v>
      </c>
      <c r="C42" s="224" t="s">
        <v>612</v>
      </c>
      <c r="D42" s="224" t="s">
        <v>164</v>
      </c>
      <c r="E42" s="224" t="s">
        <v>317</v>
      </c>
      <c r="F42" s="224" t="s">
        <v>1106</v>
      </c>
      <c r="G42" s="227" t="s">
        <v>1097</v>
      </c>
      <c r="H42" s="227" t="s">
        <v>1098</v>
      </c>
      <c r="I42" s="228">
        <v>41041</v>
      </c>
      <c r="J42" s="224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</row>
    <row r="43" spans="1:21" ht="12.75">
      <c r="A43" s="226"/>
      <c r="B43" s="224"/>
      <c r="C43" s="224"/>
      <c r="D43" s="224"/>
      <c r="E43" s="224"/>
      <c r="F43" s="224"/>
      <c r="G43" s="229">
        <v>18600</v>
      </c>
      <c r="H43" s="224"/>
      <c r="I43" s="224"/>
      <c r="J43" s="224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</row>
    <row r="44" spans="1:21" ht="12.75">
      <c r="A44" s="226"/>
      <c r="B44" s="224"/>
      <c r="C44" s="224"/>
      <c r="D44" s="224"/>
      <c r="E44" s="224"/>
      <c r="F44" s="224"/>
      <c r="G44" s="224" t="s">
        <v>650</v>
      </c>
      <c r="H44" s="224"/>
      <c r="I44" s="224"/>
      <c r="J44" s="224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</row>
    <row r="45" spans="1:21" ht="12.75">
      <c r="A45" s="226"/>
      <c r="B45" s="224"/>
      <c r="C45" s="224"/>
      <c r="D45" s="224"/>
      <c r="E45" s="224"/>
      <c r="F45" s="224"/>
      <c r="G45" s="228">
        <v>41041</v>
      </c>
      <c r="H45" s="224"/>
      <c r="I45" s="224"/>
      <c r="J45" s="229">
        <v>18600</v>
      </c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</row>
    <row r="46" spans="1:21" ht="103.5" customHeight="1">
      <c r="A46" s="226">
        <v>11</v>
      </c>
      <c r="B46" s="228">
        <v>41033</v>
      </c>
      <c r="C46" s="224" t="s">
        <v>612</v>
      </c>
      <c r="D46" s="224" t="s">
        <v>164</v>
      </c>
      <c r="E46" s="224" t="s">
        <v>317</v>
      </c>
      <c r="F46" s="224" t="s">
        <v>1107</v>
      </c>
      <c r="G46" s="227" t="s">
        <v>1099</v>
      </c>
      <c r="H46" s="227" t="s">
        <v>1098</v>
      </c>
      <c r="I46" s="228">
        <v>41044</v>
      </c>
      <c r="J46" s="224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</row>
    <row r="47" spans="1:21" ht="12.75">
      <c r="A47" s="226"/>
      <c r="B47" s="224"/>
      <c r="C47" s="224"/>
      <c r="D47" s="224"/>
      <c r="E47" s="224"/>
      <c r="F47" s="224"/>
      <c r="G47" s="229">
        <v>24600</v>
      </c>
      <c r="H47" s="224"/>
      <c r="I47" s="224"/>
      <c r="J47" s="224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</row>
    <row r="48" spans="1:21" ht="12.75">
      <c r="A48" s="226"/>
      <c r="B48" s="224"/>
      <c r="C48" s="224"/>
      <c r="D48" s="224"/>
      <c r="E48" s="224"/>
      <c r="F48" s="224"/>
      <c r="G48" s="224" t="s">
        <v>650</v>
      </c>
      <c r="H48" s="224"/>
      <c r="I48" s="224"/>
      <c r="J48" s="224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</row>
    <row r="49" spans="1:21" ht="12.75">
      <c r="A49" s="226"/>
      <c r="B49" s="224"/>
      <c r="C49" s="224"/>
      <c r="D49" s="224"/>
      <c r="E49" s="224"/>
      <c r="F49" s="224"/>
      <c r="G49" s="228">
        <v>41041</v>
      </c>
      <c r="H49" s="224"/>
      <c r="I49" s="224"/>
      <c r="J49" s="229">
        <v>24600</v>
      </c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</row>
    <row r="50" spans="1:21" ht="192.75" customHeight="1">
      <c r="A50" s="226">
        <v>12</v>
      </c>
      <c r="B50" s="228">
        <v>41059</v>
      </c>
      <c r="C50" s="224" t="s">
        <v>612</v>
      </c>
      <c r="D50" s="224" t="s">
        <v>164</v>
      </c>
      <c r="E50" s="224" t="s">
        <v>729</v>
      </c>
      <c r="F50" s="224" t="s">
        <v>1109</v>
      </c>
      <c r="G50" s="230" t="s">
        <v>1100</v>
      </c>
      <c r="H50" s="224" t="s">
        <v>1113</v>
      </c>
      <c r="I50" s="228">
        <v>41069</v>
      </c>
      <c r="J50" s="224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</row>
    <row r="51" spans="1:21" ht="12.75">
      <c r="A51" s="226"/>
      <c r="B51" s="224"/>
      <c r="C51" s="224"/>
      <c r="D51" s="224"/>
      <c r="E51" s="224"/>
      <c r="F51" s="224"/>
      <c r="G51" s="229">
        <v>1430467</v>
      </c>
      <c r="H51" s="224"/>
      <c r="I51" s="224"/>
      <c r="J51" s="224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</row>
    <row r="52" spans="1:21" ht="12.75">
      <c r="A52" s="226"/>
      <c r="B52" s="224"/>
      <c r="C52" s="224"/>
      <c r="D52" s="224"/>
      <c r="E52" s="224"/>
      <c r="F52" s="224"/>
      <c r="G52" s="224" t="s">
        <v>1086</v>
      </c>
      <c r="H52" s="224"/>
      <c r="I52" s="224"/>
      <c r="J52" s="224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</row>
    <row r="53" spans="1:21" ht="12.75">
      <c r="A53" s="226"/>
      <c r="B53" s="224"/>
      <c r="C53" s="224"/>
      <c r="D53" s="224"/>
      <c r="E53" s="224"/>
      <c r="F53" s="224"/>
      <c r="G53" s="228">
        <v>41090</v>
      </c>
      <c r="H53" s="224"/>
      <c r="I53" s="224"/>
      <c r="J53" s="229">
        <v>1430467</v>
      </c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4" spans="1:21" ht="92.25" customHeight="1">
      <c r="A54" s="226">
        <v>13</v>
      </c>
      <c r="B54" s="228">
        <v>41060</v>
      </c>
      <c r="C54" s="224" t="s">
        <v>612</v>
      </c>
      <c r="D54" s="224" t="s">
        <v>164</v>
      </c>
      <c r="E54" s="224" t="s">
        <v>317</v>
      </c>
      <c r="F54" s="224" t="s">
        <v>1108</v>
      </c>
      <c r="G54" s="224" t="s">
        <v>1101</v>
      </c>
      <c r="H54" s="227" t="s">
        <v>1098</v>
      </c>
      <c r="I54" s="228">
        <v>41064</v>
      </c>
      <c r="J54" s="224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</row>
    <row r="55" spans="1:21" ht="12.75">
      <c r="A55" s="226"/>
      <c r="B55" s="224"/>
      <c r="C55" s="224"/>
      <c r="D55" s="224"/>
      <c r="E55" s="224"/>
      <c r="F55" s="224"/>
      <c r="G55" s="229">
        <v>98000</v>
      </c>
      <c r="H55" s="224"/>
      <c r="I55" s="224"/>
      <c r="J55" s="224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</row>
    <row r="56" spans="1:21" ht="12.75">
      <c r="A56" s="226"/>
      <c r="B56" s="224"/>
      <c r="C56" s="224"/>
      <c r="D56" s="224"/>
      <c r="E56" s="224"/>
      <c r="F56" s="224"/>
      <c r="G56" s="224" t="s">
        <v>650</v>
      </c>
      <c r="H56" s="224"/>
      <c r="I56" s="224"/>
      <c r="J56" s="224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</row>
    <row r="57" spans="1:21" ht="12.75">
      <c r="A57" s="226"/>
      <c r="B57" s="224"/>
      <c r="C57" s="224"/>
      <c r="D57" s="224"/>
      <c r="E57" s="224"/>
      <c r="F57" s="224"/>
      <c r="G57" s="228">
        <v>41061</v>
      </c>
      <c r="H57" s="224"/>
      <c r="I57" s="224"/>
      <c r="J57" s="229">
        <v>98000</v>
      </c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</row>
    <row r="58" spans="1:21" ht="90.75" customHeight="1">
      <c r="A58" s="226">
        <v>14</v>
      </c>
      <c r="B58" s="228">
        <v>41073</v>
      </c>
      <c r="C58" s="224" t="s">
        <v>612</v>
      </c>
      <c r="D58" s="224" t="s">
        <v>164</v>
      </c>
      <c r="E58" s="224" t="s">
        <v>729</v>
      </c>
      <c r="F58" s="224" t="s">
        <v>1116</v>
      </c>
      <c r="G58" s="224" t="s">
        <v>1102</v>
      </c>
      <c r="H58" s="224" t="s">
        <v>1091</v>
      </c>
      <c r="I58" s="228">
        <v>41082</v>
      </c>
      <c r="J58" s="224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</row>
    <row r="59" spans="1:21" ht="12.75">
      <c r="A59" s="226"/>
      <c r="B59" s="224"/>
      <c r="C59" s="224"/>
      <c r="D59" s="224"/>
      <c r="E59" s="224"/>
      <c r="F59" s="224"/>
      <c r="G59" s="229">
        <v>350000</v>
      </c>
      <c r="H59" s="224"/>
      <c r="I59" s="224"/>
      <c r="J59" s="224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</row>
    <row r="60" spans="1:21" ht="12.75">
      <c r="A60" s="226"/>
      <c r="B60" s="224"/>
      <c r="C60" s="224"/>
      <c r="D60" s="224"/>
      <c r="E60" s="224"/>
      <c r="F60" s="224"/>
      <c r="G60" s="224" t="s">
        <v>650</v>
      </c>
      <c r="H60" s="224"/>
      <c r="I60" s="224"/>
      <c r="J60" s="224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</row>
    <row r="61" spans="1:21" ht="12.75">
      <c r="A61" s="226"/>
      <c r="B61" s="224"/>
      <c r="C61" s="224"/>
      <c r="D61" s="224"/>
      <c r="E61" s="224"/>
      <c r="F61" s="224"/>
      <c r="G61" s="228">
        <v>41078</v>
      </c>
      <c r="H61" s="224"/>
      <c r="I61" s="224"/>
      <c r="J61" s="229">
        <v>350000</v>
      </c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</row>
    <row r="62" spans="1:21" ht="91.5" customHeight="1">
      <c r="A62" s="226">
        <v>15</v>
      </c>
      <c r="B62" s="228">
        <v>41079</v>
      </c>
      <c r="C62" s="224" t="s">
        <v>612</v>
      </c>
      <c r="D62" s="224" t="s">
        <v>164</v>
      </c>
      <c r="E62" s="224" t="s">
        <v>729</v>
      </c>
      <c r="F62" s="224" t="s">
        <v>1117</v>
      </c>
      <c r="G62" s="224" t="s">
        <v>1111</v>
      </c>
      <c r="H62" s="224" t="s">
        <v>1112</v>
      </c>
      <c r="I62" s="228">
        <v>41137</v>
      </c>
      <c r="J62" s="224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</row>
    <row r="63" spans="1:21" ht="12.75">
      <c r="A63" s="226"/>
      <c r="B63" s="224"/>
      <c r="C63" s="224"/>
      <c r="D63" s="224"/>
      <c r="E63" s="224"/>
      <c r="F63" s="224"/>
      <c r="G63" s="229">
        <v>1684015.5</v>
      </c>
      <c r="H63" s="224"/>
      <c r="I63" s="224"/>
      <c r="J63" s="224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  <row r="64" spans="1:21" ht="12.75">
      <c r="A64" s="226"/>
      <c r="B64" s="224"/>
      <c r="C64" s="224"/>
      <c r="D64" s="224"/>
      <c r="E64" s="224"/>
      <c r="F64" s="224"/>
      <c r="G64" s="224" t="s">
        <v>650</v>
      </c>
      <c r="H64" s="224"/>
      <c r="I64" s="224"/>
      <c r="J64" s="224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</row>
    <row r="65" spans="1:21" ht="12.75">
      <c r="A65" s="226"/>
      <c r="B65" s="224"/>
      <c r="C65" s="224"/>
      <c r="D65" s="224"/>
      <c r="E65" s="224"/>
      <c r="F65" s="224"/>
      <c r="G65" s="228">
        <v>41120</v>
      </c>
      <c r="H65" s="224"/>
      <c r="I65" s="224"/>
      <c r="J65" s="229">
        <v>1684015.5</v>
      </c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</row>
    <row r="66" spans="1:21" ht="12.75">
      <c r="A66" s="633" t="s">
        <v>1127</v>
      </c>
      <c r="B66" s="634"/>
      <c r="C66" s="634"/>
      <c r="D66" s="634"/>
      <c r="E66" s="634"/>
      <c r="F66" s="634"/>
      <c r="G66" s="634"/>
      <c r="H66" s="634"/>
      <c r="I66" s="635"/>
      <c r="J66" s="231">
        <f>J9+J13+J17+J21+J25+J29+J33+J37+J41+J45+J49+J53+J61+J65+J57</f>
        <v>5829795.38</v>
      </c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</row>
    <row r="67" spans="1:21" ht="12.75">
      <c r="A67" s="223"/>
      <c r="B67" s="632"/>
      <c r="C67" s="632"/>
      <c r="D67" s="632"/>
      <c r="E67" s="632"/>
      <c r="F67" s="632"/>
      <c r="G67" s="632"/>
      <c r="H67" s="632"/>
      <c r="I67" s="632"/>
      <c r="J67" s="632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</row>
    <row r="68" spans="1:21" ht="12.7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</row>
    <row r="69" spans="1:21" ht="12.75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</row>
    <row r="70" spans="1:21" ht="12.75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</row>
  </sheetData>
  <sheetProtection/>
  <mergeCells count="2">
    <mergeCell ref="B67:J67"/>
    <mergeCell ref="A66:I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3"/>
  <sheetViews>
    <sheetView zoomScale="90" zoomScaleNormal="90" zoomScaleSheetLayoutView="100" workbookViewId="0" topLeftCell="A79">
      <selection activeCell="E57" sqref="E57:E60"/>
    </sheetView>
  </sheetViews>
  <sheetFormatPr defaultColWidth="9.00390625" defaultRowHeight="12.75"/>
  <cols>
    <col min="1" max="1" width="5.875" style="54" customWidth="1"/>
    <col min="2" max="2" width="10.625" style="136" customWidth="1"/>
    <col min="3" max="3" width="22.00390625" style="54" customWidth="1"/>
    <col min="4" max="4" width="10.00390625" style="54" customWidth="1"/>
    <col min="5" max="5" width="12.75390625" style="54" customWidth="1"/>
    <col min="6" max="6" width="21.00390625" style="54" customWidth="1"/>
    <col min="7" max="7" width="45.75390625" style="54" customWidth="1"/>
    <col min="8" max="8" width="23.25390625" style="54" customWidth="1"/>
    <col min="9" max="9" width="10.00390625" style="54" customWidth="1"/>
    <col min="10" max="10" width="18.25390625" style="54" customWidth="1"/>
    <col min="11" max="11" width="11.75390625" style="1" customWidth="1"/>
    <col min="12" max="16384" width="9.125" style="1" customWidth="1"/>
  </cols>
  <sheetData>
    <row r="1" spans="1:6" ht="12.75">
      <c r="A1" s="540" t="s">
        <v>494</v>
      </c>
      <c r="B1" s="540"/>
      <c r="C1" s="540"/>
      <c r="D1" s="540"/>
      <c r="E1" s="540"/>
      <c r="F1" s="540"/>
    </row>
    <row r="2" spans="1:6" ht="12.75">
      <c r="A2" s="540" t="s">
        <v>495</v>
      </c>
      <c r="B2" s="540"/>
      <c r="C2" s="540"/>
      <c r="D2" s="540"/>
      <c r="E2" s="540"/>
      <c r="F2" s="540"/>
    </row>
    <row r="3" spans="1:10" ht="19.5">
      <c r="A3" s="541" t="s">
        <v>1204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1" s="123" customFormat="1" ht="75" customHeight="1">
      <c r="A5" s="97" t="s">
        <v>154</v>
      </c>
      <c r="B5" s="129" t="s">
        <v>1148</v>
      </c>
      <c r="C5" s="122" t="s">
        <v>155</v>
      </c>
      <c r="D5" s="122" t="s">
        <v>156</v>
      </c>
      <c r="E5" s="122" t="s">
        <v>157</v>
      </c>
      <c r="F5" s="97" t="s">
        <v>158</v>
      </c>
      <c r="G5" s="122" t="s">
        <v>388</v>
      </c>
      <c r="H5" s="122" t="s">
        <v>161</v>
      </c>
      <c r="I5" s="300" t="s">
        <v>720</v>
      </c>
      <c r="J5" s="177" t="s">
        <v>312</v>
      </c>
      <c r="K5" s="304" t="s">
        <v>1241</v>
      </c>
    </row>
    <row r="6" spans="1:11" ht="35.25" customHeight="1">
      <c r="A6" s="526">
        <v>1</v>
      </c>
      <c r="B6" s="457" t="s">
        <v>1215</v>
      </c>
      <c r="C6" s="480" t="s">
        <v>1210</v>
      </c>
      <c r="D6" s="468" t="s">
        <v>164</v>
      </c>
      <c r="E6" s="519" t="s">
        <v>707</v>
      </c>
      <c r="F6" s="481"/>
      <c r="G6" s="97" t="s">
        <v>1205</v>
      </c>
      <c r="H6" s="459" t="s">
        <v>1093</v>
      </c>
      <c r="I6" s="462">
        <v>41381</v>
      </c>
      <c r="J6" s="443">
        <v>45450</v>
      </c>
      <c r="K6" s="438">
        <v>9214103</v>
      </c>
    </row>
    <row r="7" spans="1:11" ht="12.75">
      <c r="A7" s="526"/>
      <c r="B7" s="458"/>
      <c r="C7" s="487"/>
      <c r="D7" s="469"/>
      <c r="E7" s="481"/>
      <c r="F7" s="481"/>
      <c r="G7" s="134">
        <v>45450</v>
      </c>
      <c r="H7" s="460"/>
      <c r="I7" s="463"/>
      <c r="J7" s="443"/>
      <c r="K7" s="439"/>
    </row>
    <row r="8" spans="1:11" ht="12.75">
      <c r="A8" s="526"/>
      <c r="B8" s="458"/>
      <c r="C8" s="487"/>
      <c r="D8" s="469"/>
      <c r="E8" s="468"/>
      <c r="F8" s="481"/>
      <c r="G8" s="107" t="s">
        <v>650</v>
      </c>
      <c r="H8" s="460"/>
      <c r="I8" s="463"/>
      <c r="J8" s="443"/>
      <c r="K8" s="439"/>
    </row>
    <row r="9" spans="1:11" ht="12.75" customHeight="1">
      <c r="A9" s="526"/>
      <c r="B9" s="458"/>
      <c r="C9" s="487"/>
      <c r="D9" s="469"/>
      <c r="E9" s="519"/>
      <c r="F9" s="481"/>
      <c r="G9" s="287">
        <v>41365</v>
      </c>
      <c r="H9" s="461"/>
      <c r="I9" s="464"/>
      <c r="J9" s="443"/>
      <c r="K9" s="440"/>
    </row>
    <row r="10" spans="1:11" ht="78" customHeight="1">
      <c r="A10" s="526">
        <v>2</v>
      </c>
      <c r="B10" s="539" t="s">
        <v>1209</v>
      </c>
      <c r="C10" s="480" t="s">
        <v>1210</v>
      </c>
      <c r="D10" s="468" t="s">
        <v>164</v>
      </c>
      <c r="E10" s="488" t="s">
        <v>317</v>
      </c>
      <c r="F10" s="481" t="s">
        <v>1206</v>
      </c>
      <c r="G10" s="97" t="s">
        <v>1207</v>
      </c>
      <c r="H10" s="459" t="s">
        <v>1208</v>
      </c>
      <c r="I10" s="462">
        <v>41429</v>
      </c>
      <c r="J10" s="443">
        <v>492000</v>
      </c>
      <c r="K10" s="438">
        <v>9249615</v>
      </c>
    </row>
    <row r="11" spans="1:11" ht="12.75">
      <c r="A11" s="526"/>
      <c r="B11" s="524"/>
      <c r="C11" s="487"/>
      <c r="D11" s="469"/>
      <c r="E11" s="488"/>
      <c r="F11" s="481"/>
      <c r="G11" s="134">
        <v>494333.34</v>
      </c>
      <c r="H11" s="460"/>
      <c r="I11" s="463"/>
      <c r="J11" s="443"/>
      <c r="K11" s="439"/>
    </row>
    <row r="12" spans="1:11" ht="12.75">
      <c r="A12" s="526"/>
      <c r="B12" s="524"/>
      <c r="C12" s="487"/>
      <c r="D12" s="469"/>
      <c r="E12" s="488"/>
      <c r="F12" s="481"/>
      <c r="G12" s="107" t="s">
        <v>650</v>
      </c>
      <c r="H12" s="460"/>
      <c r="I12" s="463"/>
      <c r="J12" s="443"/>
      <c r="K12" s="439"/>
    </row>
    <row r="13" spans="1:11" ht="14.25" customHeight="1">
      <c r="A13" s="526"/>
      <c r="B13" s="524"/>
      <c r="C13" s="487"/>
      <c r="D13" s="469"/>
      <c r="E13" s="488"/>
      <c r="F13" s="481"/>
      <c r="G13" s="287">
        <v>41365</v>
      </c>
      <c r="H13" s="461"/>
      <c r="I13" s="464"/>
      <c r="J13" s="443"/>
      <c r="K13" s="440"/>
    </row>
    <row r="14" spans="1:11" ht="54.75" customHeight="1">
      <c r="A14" s="526">
        <f>A10+1</f>
        <v>3</v>
      </c>
      <c r="B14" s="539" t="s">
        <v>1214</v>
      </c>
      <c r="C14" s="480" t="s">
        <v>1210</v>
      </c>
      <c r="D14" s="468" t="s">
        <v>164</v>
      </c>
      <c r="E14" s="481" t="s">
        <v>729</v>
      </c>
      <c r="F14" s="481" t="s">
        <v>1211</v>
      </c>
      <c r="G14" s="97" t="s">
        <v>1212</v>
      </c>
      <c r="H14" s="472" t="s">
        <v>190</v>
      </c>
      <c r="I14" s="530">
        <v>41634</v>
      </c>
      <c r="J14" s="443">
        <v>480000</v>
      </c>
      <c r="K14" s="438">
        <v>2221010</v>
      </c>
    </row>
    <row r="15" spans="1:11" ht="12.75">
      <c r="A15" s="526"/>
      <c r="B15" s="524"/>
      <c r="C15" s="487"/>
      <c r="D15" s="469"/>
      <c r="E15" s="481"/>
      <c r="F15" s="481"/>
      <c r="G15" s="134">
        <v>480000</v>
      </c>
      <c r="H15" s="473"/>
      <c r="I15" s="521"/>
      <c r="J15" s="443"/>
      <c r="K15" s="439"/>
    </row>
    <row r="16" spans="1:11" ht="12.75">
      <c r="A16" s="526"/>
      <c r="B16" s="524"/>
      <c r="C16" s="487"/>
      <c r="D16" s="469"/>
      <c r="E16" s="481"/>
      <c r="F16" s="481"/>
      <c r="G16" s="288" t="s">
        <v>650</v>
      </c>
      <c r="H16" s="473"/>
      <c r="I16" s="521"/>
      <c r="J16" s="443"/>
      <c r="K16" s="439"/>
    </row>
    <row r="17" spans="1:11" ht="13.5" customHeight="1">
      <c r="A17" s="526"/>
      <c r="B17" s="524"/>
      <c r="C17" s="487"/>
      <c r="D17" s="469"/>
      <c r="E17" s="481"/>
      <c r="F17" s="489"/>
      <c r="G17" s="289">
        <v>41609</v>
      </c>
      <c r="H17" s="529"/>
      <c r="I17" s="641"/>
      <c r="J17" s="443"/>
      <c r="K17" s="440"/>
    </row>
    <row r="18" spans="1:11" ht="41.25" customHeight="1">
      <c r="A18" s="526">
        <f>A14+1</f>
        <v>4</v>
      </c>
      <c r="B18" s="539" t="s">
        <v>1216</v>
      </c>
      <c r="C18" s="480" t="s">
        <v>1210</v>
      </c>
      <c r="D18" s="468" t="s">
        <v>164</v>
      </c>
      <c r="E18" s="488" t="s">
        <v>317</v>
      </c>
      <c r="F18" s="489" t="s">
        <v>1217</v>
      </c>
      <c r="G18" s="298" t="s">
        <v>1213</v>
      </c>
      <c r="H18" s="472" t="s">
        <v>1219</v>
      </c>
      <c r="I18" s="530">
        <v>41634</v>
      </c>
      <c r="J18" s="443">
        <v>111000</v>
      </c>
      <c r="K18" s="438">
        <v>7499090</v>
      </c>
    </row>
    <row r="19" spans="1:11" ht="12.75">
      <c r="A19" s="526"/>
      <c r="B19" s="524"/>
      <c r="C19" s="487"/>
      <c r="D19" s="469"/>
      <c r="E19" s="488"/>
      <c r="F19" s="481"/>
      <c r="G19" s="297">
        <v>250000</v>
      </c>
      <c r="H19" s="473"/>
      <c r="I19" s="521"/>
      <c r="J19" s="443"/>
      <c r="K19" s="439"/>
    </row>
    <row r="20" spans="1:11" ht="12.75">
      <c r="A20" s="526"/>
      <c r="B20" s="524"/>
      <c r="C20" s="487"/>
      <c r="D20" s="469"/>
      <c r="E20" s="488"/>
      <c r="F20" s="481"/>
      <c r="G20" s="288" t="s">
        <v>650</v>
      </c>
      <c r="H20" s="473"/>
      <c r="I20" s="521"/>
      <c r="J20" s="443"/>
      <c r="K20" s="439"/>
    </row>
    <row r="21" spans="1:11" ht="12.75" customHeight="1">
      <c r="A21" s="526"/>
      <c r="B21" s="524"/>
      <c r="C21" s="487"/>
      <c r="D21" s="469"/>
      <c r="E21" s="488"/>
      <c r="F21" s="481"/>
      <c r="G21" s="289">
        <v>41609</v>
      </c>
      <c r="H21" s="529"/>
      <c r="I21" s="641"/>
      <c r="J21" s="443"/>
      <c r="K21" s="440"/>
    </row>
    <row r="22" spans="1:11" ht="69" customHeight="1">
      <c r="A22" s="537">
        <v>5</v>
      </c>
      <c r="B22" s="538" t="s">
        <v>1223</v>
      </c>
      <c r="C22" s="480" t="s">
        <v>1210</v>
      </c>
      <c r="D22" s="468" t="s">
        <v>164</v>
      </c>
      <c r="E22" s="481" t="s">
        <v>729</v>
      </c>
      <c r="F22" s="489" t="s">
        <v>1220</v>
      </c>
      <c r="G22" s="293" t="s">
        <v>1218</v>
      </c>
      <c r="H22" s="472" t="s">
        <v>1208</v>
      </c>
      <c r="I22" s="530">
        <v>41555</v>
      </c>
      <c r="J22" s="443">
        <v>300000</v>
      </c>
      <c r="K22" s="438">
        <v>9249105</v>
      </c>
    </row>
    <row r="23" spans="1:11" ht="12.75">
      <c r="A23" s="522"/>
      <c r="B23" s="528"/>
      <c r="C23" s="487"/>
      <c r="D23" s="469"/>
      <c r="E23" s="481"/>
      <c r="F23" s="481"/>
      <c r="G23" s="297">
        <v>300000</v>
      </c>
      <c r="H23" s="473"/>
      <c r="I23" s="521"/>
      <c r="J23" s="443"/>
      <c r="K23" s="439"/>
    </row>
    <row r="24" spans="1:11" ht="12.75">
      <c r="A24" s="522"/>
      <c r="B24" s="528"/>
      <c r="C24" s="487"/>
      <c r="D24" s="469"/>
      <c r="E24" s="481"/>
      <c r="F24" s="481"/>
      <c r="G24" s="288" t="s">
        <v>650</v>
      </c>
      <c r="H24" s="473"/>
      <c r="I24" s="521"/>
      <c r="J24" s="443"/>
      <c r="K24" s="439"/>
    </row>
    <row r="25" spans="1:11" ht="14.25" customHeight="1">
      <c r="A25" s="522"/>
      <c r="B25" s="528"/>
      <c r="C25" s="487"/>
      <c r="D25" s="469"/>
      <c r="E25" s="468"/>
      <c r="F25" s="507"/>
      <c r="G25" s="292">
        <v>41548</v>
      </c>
      <c r="H25" s="473"/>
      <c r="I25" s="531"/>
      <c r="J25" s="443"/>
      <c r="K25" s="440"/>
    </row>
    <row r="26" spans="1:11" ht="57.75" customHeight="1">
      <c r="A26" s="505">
        <v>6</v>
      </c>
      <c r="B26" s="457" t="s">
        <v>1225</v>
      </c>
      <c r="C26" s="451" t="s">
        <v>1210</v>
      </c>
      <c r="D26" s="451" t="s">
        <v>164</v>
      </c>
      <c r="E26" s="488" t="s">
        <v>317</v>
      </c>
      <c r="F26" s="451" t="s">
        <v>1226</v>
      </c>
      <c r="G26" s="289" t="s">
        <v>1227</v>
      </c>
      <c r="H26" s="482" t="s">
        <v>1228</v>
      </c>
      <c r="I26" s="448">
        <v>41624</v>
      </c>
      <c r="J26" s="443">
        <v>239000</v>
      </c>
      <c r="K26" s="513">
        <v>9249613</v>
      </c>
    </row>
    <row r="27" spans="1:11" ht="14.25" customHeight="1">
      <c r="A27" s="505"/>
      <c r="B27" s="458"/>
      <c r="C27" s="451"/>
      <c r="D27" s="451"/>
      <c r="E27" s="488"/>
      <c r="F27" s="451"/>
      <c r="G27" s="294">
        <v>240000</v>
      </c>
      <c r="H27" s="532"/>
      <c r="I27" s="639"/>
      <c r="J27" s="443"/>
      <c r="K27" s="514"/>
    </row>
    <row r="28" spans="1:11" ht="14.25" customHeight="1">
      <c r="A28" s="505"/>
      <c r="B28" s="458"/>
      <c r="C28" s="451"/>
      <c r="D28" s="451"/>
      <c r="E28" s="488"/>
      <c r="F28" s="451"/>
      <c r="G28" s="288" t="s">
        <v>650</v>
      </c>
      <c r="H28" s="532"/>
      <c r="I28" s="639"/>
      <c r="J28" s="443"/>
      <c r="K28" s="514"/>
    </row>
    <row r="29" spans="1:11" ht="16.5" customHeight="1">
      <c r="A29" s="505"/>
      <c r="B29" s="458"/>
      <c r="C29" s="451"/>
      <c r="D29" s="451"/>
      <c r="E29" s="488"/>
      <c r="F29" s="451"/>
      <c r="G29" s="289">
        <v>41609</v>
      </c>
      <c r="H29" s="533"/>
      <c r="I29" s="640"/>
      <c r="J29" s="443"/>
      <c r="K29" s="515"/>
    </row>
    <row r="30" spans="1:11" ht="30.75" customHeight="1">
      <c r="A30" s="523">
        <v>7</v>
      </c>
      <c r="B30" s="527" t="s">
        <v>1230</v>
      </c>
      <c r="C30" s="487" t="s">
        <v>1210</v>
      </c>
      <c r="D30" s="469" t="s">
        <v>164</v>
      </c>
      <c r="E30" s="519" t="s">
        <v>729</v>
      </c>
      <c r="F30" s="519" t="s">
        <v>1236</v>
      </c>
      <c r="G30" s="131" t="s">
        <v>1221</v>
      </c>
      <c r="H30" s="473" t="s">
        <v>1224</v>
      </c>
      <c r="I30" s="520">
        <v>41541</v>
      </c>
      <c r="J30" s="443">
        <v>591500</v>
      </c>
      <c r="K30" s="438">
        <v>1721011</v>
      </c>
    </row>
    <row r="31" spans="1:11" ht="12.75">
      <c r="A31" s="526"/>
      <c r="B31" s="528"/>
      <c r="C31" s="487"/>
      <c r="D31" s="469"/>
      <c r="E31" s="481"/>
      <c r="F31" s="481"/>
      <c r="G31" s="134">
        <v>700000</v>
      </c>
      <c r="H31" s="473"/>
      <c r="I31" s="521"/>
      <c r="J31" s="443"/>
      <c r="K31" s="439"/>
    </row>
    <row r="32" spans="1:11" ht="12.75">
      <c r="A32" s="526"/>
      <c r="B32" s="528"/>
      <c r="C32" s="487"/>
      <c r="D32" s="469"/>
      <c r="E32" s="481"/>
      <c r="F32" s="481"/>
      <c r="G32" s="288" t="s">
        <v>650</v>
      </c>
      <c r="H32" s="473"/>
      <c r="I32" s="521"/>
      <c r="J32" s="443"/>
      <c r="K32" s="439"/>
    </row>
    <row r="33" spans="1:11" ht="12.75">
      <c r="A33" s="526"/>
      <c r="B33" s="528"/>
      <c r="C33" s="487"/>
      <c r="D33" s="469"/>
      <c r="E33" s="481"/>
      <c r="F33" s="489"/>
      <c r="G33" s="289">
        <v>41487</v>
      </c>
      <c r="H33" s="529"/>
      <c r="I33" s="521"/>
      <c r="J33" s="443"/>
      <c r="K33" s="440"/>
    </row>
    <row r="34" spans="1:11" ht="12.75" hidden="1">
      <c r="A34" s="522"/>
      <c r="B34" s="524"/>
      <c r="C34" s="487"/>
      <c r="D34" s="481"/>
      <c r="E34" s="481"/>
      <c r="F34" s="481"/>
      <c r="G34" s="200"/>
      <c r="H34" s="97"/>
      <c r="I34" s="301"/>
      <c r="J34" s="305"/>
      <c r="K34" s="306"/>
    </row>
    <row r="35" spans="1:11" ht="12.75" hidden="1">
      <c r="A35" s="522"/>
      <c r="B35" s="524"/>
      <c r="C35" s="487"/>
      <c r="D35" s="481"/>
      <c r="E35" s="481"/>
      <c r="F35" s="481"/>
      <c r="G35" s="107"/>
      <c r="H35" s="97"/>
      <c r="I35" s="302"/>
      <c r="J35" s="305"/>
      <c r="K35" s="306"/>
    </row>
    <row r="36" spans="1:11" ht="12.75" hidden="1">
      <c r="A36" s="523"/>
      <c r="B36" s="525"/>
      <c r="C36" s="487"/>
      <c r="D36" s="481"/>
      <c r="E36" s="481"/>
      <c r="F36" s="481"/>
      <c r="G36" s="129"/>
      <c r="H36" s="96"/>
      <c r="I36" s="303"/>
      <c r="J36" s="209"/>
      <c r="K36" s="307"/>
    </row>
    <row r="37" spans="1:11" ht="54" customHeight="1">
      <c r="A37" s="505">
        <v>8</v>
      </c>
      <c r="B37" s="516" t="s">
        <v>1243</v>
      </c>
      <c r="C37" s="518" t="s">
        <v>1210</v>
      </c>
      <c r="D37" s="469" t="s">
        <v>164</v>
      </c>
      <c r="E37" s="519" t="s">
        <v>729</v>
      </c>
      <c r="F37" s="519" t="s">
        <v>1234</v>
      </c>
      <c r="G37" s="308" t="s">
        <v>1233</v>
      </c>
      <c r="H37" s="500" t="s">
        <v>1232</v>
      </c>
      <c r="I37" s="636">
        <v>41624</v>
      </c>
      <c r="J37" s="443">
        <v>300000</v>
      </c>
      <c r="K37" s="513">
        <v>9241427</v>
      </c>
    </row>
    <row r="38" spans="1:11" ht="12.75">
      <c r="A38" s="505"/>
      <c r="B38" s="517"/>
      <c r="C38" s="466"/>
      <c r="D38" s="469"/>
      <c r="E38" s="481"/>
      <c r="F38" s="481"/>
      <c r="G38" s="294">
        <v>300000</v>
      </c>
      <c r="H38" s="501"/>
      <c r="I38" s="637"/>
      <c r="J38" s="443"/>
      <c r="K38" s="514"/>
    </row>
    <row r="39" spans="1:11" ht="12.75">
      <c r="A39" s="505"/>
      <c r="B39" s="517"/>
      <c r="C39" s="466"/>
      <c r="D39" s="469"/>
      <c r="E39" s="481"/>
      <c r="F39" s="481"/>
      <c r="G39" s="288" t="s">
        <v>650</v>
      </c>
      <c r="H39" s="501"/>
      <c r="I39" s="637"/>
      <c r="J39" s="443"/>
      <c r="K39" s="514"/>
    </row>
    <row r="40" spans="1:11" ht="12.75">
      <c r="A40" s="505"/>
      <c r="B40" s="517"/>
      <c r="C40" s="466"/>
      <c r="D40" s="469"/>
      <c r="E40" s="481"/>
      <c r="F40" s="489"/>
      <c r="G40" s="289">
        <v>41609</v>
      </c>
      <c r="H40" s="511"/>
      <c r="I40" s="638"/>
      <c r="J40" s="443"/>
      <c r="K40" s="515"/>
    </row>
    <row r="41" spans="1:11" ht="12.75" customHeight="1" hidden="1">
      <c r="A41" s="505"/>
      <c r="B41" s="458"/>
      <c r="C41" s="487"/>
      <c r="D41" s="451"/>
      <c r="E41" s="451"/>
      <c r="F41" s="451"/>
      <c r="G41" s="213"/>
      <c r="H41" s="290"/>
      <c r="I41" s="309"/>
      <c r="J41" s="209"/>
      <c r="K41" s="307"/>
    </row>
    <row r="42" spans="1:11" ht="12.75" customHeight="1" hidden="1">
      <c r="A42" s="505"/>
      <c r="B42" s="458"/>
      <c r="C42" s="487"/>
      <c r="D42" s="451"/>
      <c r="E42" s="451"/>
      <c r="F42" s="451"/>
      <c r="G42" s="213"/>
      <c r="H42" s="290"/>
      <c r="I42" s="309"/>
      <c r="J42" s="209"/>
      <c r="K42" s="307"/>
    </row>
    <row r="43" spans="1:11" ht="3.75" customHeight="1" hidden="1">
      <c r="A43" s="505"/>
      <c r="B43" s="458"/>
      <c r="C43" s="451"/>
      <c r="D43" s="451"/>
      <c r="E43" s="451"/>
      <c r="F43" s="451"/>
      <c r="G43" s="214"/>
      <c r="H43" s="290"/>
      <c r="I43" s="309"/>
      <c r="J43" s="209"/>
      <c r="K43" s="306"/>
    </row>
    <row r="44" spans="1:11" ht="12.75" customHeight="1" hidden="1">
      <c r="A44" s="505"/>
      <c r="B44" s="458"/>
      <c r="C44" s="451"/>
      <c r="D44" s="451"/>
      <c r="E44" s="451"/>
      <c r="F44" s="451"/>
      <c r="G44" s="213"/>
      <c r="H44" s="290"/>
      <c r="I44" s="309"/>
      <c r="J44" s="209"/>
      <c r="K44" s="306"/>
    </row>
    <row r="45" spans="1:11" ht="12.75" customHeight="1" hidden="1">
      <c r="A45" s="505"/>
      <c r="B45" s="458"/>
      <c r="C45" s="451"/>
      <c r="D45" s="451"/>
      <c r="E45" s="451"/>
      <c r="F45" s="451"/>
      <c r="G45" s="211"/>
      <c r="H45" s="290"/>
      <c r="I45" s="309"/>
      <c r="J45" s="209"/>
      <c r="K45" s="306"/>
    </row>
    <row r="46" spans="1:11" ht="12.75" customHeight="1" hidden="1">
      <c r="A46" s="508"/>
      <c r="B46" s="510"/>
      <c r="C46" s="487"/>
      <c r="D46" s="451"/>
      <c r="E46" s="451"/>
      <c r="F46" s="451"/>
      <c r="G46" s="214"/>
      <c r="H46" s="291"/>
      <c r="I46" s="309"/>
      <c r="J46" s="209"/>
      <c r="K46" s="306"/>
    </row>
    <row r="47" spans="1:11" ht="12.75" customHeight="1" hidden="1">
      <c r="A47" s="508"/>
      <c r="B47" s="510"/>
      <c r="C47" s="487"/>
      <c r="D47" s="451"/>
      <c r="E47" s="451"/>
      <c r="F47" s="451"/>
      <c r="G47" s="213"/>
      <c r="H47" s="291"/>
      <c r="I47" s="309"/>
      <c r="J47" s="209"/>
      <c r="K47" s="306"/>
    </row>
    <row r="48" spans="1:11" ht="12.75" customHeight="1" hidden="1">
      <c r="A48" s="509"/>
      <c r="B48" s="510"/>
      <c r="C48" s="487"/>
      <c r="D48" s="451"/>
      <c r="E48" s="451"/>
      <c r="F48" s="451"/>
      <c r="G48" s="213"/>
      <c r="H48" s="291"/>
      <c r="I48" s="309"/>
      <c r="J48" s="209"/>
      <c r="K48" s="306"/>
    </row>
    <row r="49" spans="1:11" ht="53.25" customHeight="1">
      <c r="A49" s="505">
        <v>9</v>
      </c>
      <c r="B49" s="457" t="s">
        <v>1231</v>
      </c>
      <c r="C49" s="451" t="s">
        <v>1210</v>
      </c>
      <c r="D49" s="480" t="s">
        <v>164</v>
      </c>
      <c r="E49" s="481" t="s">
        <v>729</v>
      </c>
      <c r="F49" s="481" t="s">
        <v>1235</v>
      </c>
      <c r="G49" s="308" t="s">
        <v>1222</v>
      </c>
      <c r="H49" s="500" t="s">
        <v>1229</v>
      </c>
      <c r="I49" s="448">
        <v>41625</v>
      </c>
      <c r="J49" s="443">
        <v>13926566.4</v>
      </c>
      <c r="K49" s="504" t="s">
        <v>1240</v>
      </c>
    </row>
    <row r="50" spans="1:11" ht="12.75">
      <c r="A50" s="505"/>
      <c r="B50" s="458"/>
      <c r="C50" s="451"/>
      <c r="D50" s="487"/>
      <c r="E50" s="481"/>
      <c r="F50" s="481"/>
      <c r="G50" s="214">
        <v>14339122.63</v>
      </c>
      <c r="H50" s="501"/>
      <c r="I50" s="639"/>
      <c r="J50" s="443"/>
      <c r="K50" s="439"/>
    </row>
    <row r="51" spans="1:11" ht="12.75">
      <c r="A51" s="505"/>
      <c r="B51" s="458"/>
      <c r="C51" s="451"/>
      <c r="D51" s="487"/>
      <c r="E51" s="481"/>
      <c r="F51" s="481"/>
      <c r="G51" s="288" t="s">
        <v>650</v>
      </c>
      <c r="H51" s="501"/>
      <c r="I51" s="639"/>
      <c r="J51" s="443"/>
      <c r="K51" s="439"/>
    </row>
    <row r="52" spans="1:11" ht="15" customHeight="1">
      <c r="A52" s="506"/>
      <c r="B52" s="458"/>
      <c r="C52" s="451"/>
      <c r="D52" s="487"/>
      <c r="E52" s="468"/>
      <c r="F52" s="507"/>
      <c r="G52" s="292">
        <v>41487</v>
      </c>
      <c r="H52" s="501"/>
      <c r="I52" s="640"/>
      <c r="J52" s="443"/>
      <c r="K52" s="440"/>
    </row>
    <row r="53" spans="1:11" ht="76.5" customHeight="1">
      <c r="A53" s="445">
        <v>10</v>
      </c>
      <c r="B53" s="448" t="s">
        <v>1248</v>
      </c>
      <c r="C53" s="465" t="s">
        <v>1210</v>
      </c>
      <c r="D53" s="496" t="s">
        <v>164</v>
      </c>
      <c r="E53" s="468" t="s">
        <v>729</v>
      </c>
      <c r="F53" s="470" t="s">
        <v>1247</v>
      </c>
      <c r="G53" s="293" t="s">
        <v>1237</v>
      </c>
      <c r="H53" s="490" t="s">
        <v>1246</v>
      </c>
      <c r="I53" s="494">
        <v>41598</v>
      </c>
      <c r="J53" s="435">
        <v>358785.56</v>
      </c>
      <c r="K53" s="438">
        <v>4540030</v>
      </c>
    </row>
    <row r="54" spans="1:11" ht="12.75">
      <c r="A54" s="446"/>
      <c r="B54" s="449"/>
      <c r="C54" s="466"/>
      <c r="D54" s="467"/>
      <c r="E54" s="469"/>
      <c r="F54" s="471"/>
      <c r="G54" s="295">
        <v>396466.17</v>
      </c>
      <c r="H54" s="453"/>
      <c r="I54" s="455"/>
      <c r="J54" s="436"/>
      <c r="K54" s="439"/>
    </row>
    <row r="55" spans="1:11" ht="12.75">
      <c r="A55" s="446"/>
      <c r="B55" s="449"/>
      <c r="C55" s="466"/>
      <c r="D55" s="467"/>
      <c r="E55" s="469"/>
      <c r="F55" s="471"/>
      <c r="G55" s="288" t="s">
        <v>650</v>
      </c>
      <c r="H55" s="453"/>
      <c r="I55" s="455"/>
      <c r="J55" s="436"/>
      <c r="K55" s="439"/>
    </row>
    <row r="56" spans="1:11" ht="12.75">
      <c r="A56" s="447"/>
      <c r="B56" s="450"/>
      <c r="C56" s="495"/>
      <c r="D56" s="497"/>
      <c r="E56" s="498"/>
      <c r="F56" s="499"/>
      <c r="G56" s="292">
        <v>41593</v>
      </c>
      <c r="H56" s="483"/>
      <c r="I56" s="456"/>
      <c r="J56" s="437"/>
      <c r="K56" s="440"/>
    </row>
    <row r="57" spans="1:11" ht="54" customHeight="1">
      <c r="A57" s="445">
        <v>11</v>
      </c>
      <c r="B57" s="448" t="s">
        <v>1256</v>
      </c>
      <c r="C57" s="465" t="s">
        <v>1210</v>
      </c>
      <c r="D57" s="496" t="s">
        <v>164</v>
      </c>
      <c r="E57" s="468" t="s">
        <v>1239</v>
      </c>
      <c r="F57" s="470" t="s">
        <v>1257</v>
      </c>
      <c r="G57" s="296" t="s">
        <v>1238</v>
      </c>
      <c r="H57" s="490" t="s">
        <v>1255</v>
      </c>
      <c r="I57" s="494">
        <v>41606</v>
      </c>
      <c r="J57" s="435">
        <v>398600</v>
      </c>
      <c r="K57" s="438">
        <v>9249105</v>
      </c>
    </row>
    <row r="58" spans="1:11" ht="12.75">
      <c r="A58" s="446"/>
      <c r="B58" s="449"/>
      <c r="C58" s="466"/>
      <c r="D58" s="467"/>
      <c r="E58" s="469"/>
      <c r="F58" s="471"/>
      <c r="G58" s="295">
        <v>399800</v>
      </c>
      <c r="H58" s="453"/>
      <c r="I58" s="455"/>
      <c r="J58" s="436"/>
      <c r="K58" s="439"/>
    </row>
    <row r="59" spans="1:11" ht="12.75">
      <c r="A59" s="446"/>
      <c r="B59" s="449"/>
      <c r="C59" s="466"/>
      <c r="D59" s="467"/>
      <c r="E59" s="469"/>
      <c r="F59" s="471"/>
      <c r="G59" s="288" t="s">
        <v>650</v>
      </c>
      <c r="H59" s="453"/>
      <c r="I59" s="455"/>
      <c r="J59" s="436"/>
      <c r="K59" s="439"/>
    </row>
    <row r="60" spans="1:11" ht="12.75">
      <c r="A60" s="447"/>
      <c r="B60" s="450"/>
      <c r="C60" s="495"/>
      <c r="D60" s="497"/>
      <c r="E60" s="498"/>
      <c r="F60" s="499"/>
      <c r="G60" s="292">
        <v>41593</v>
      </c>
      <c r="H60" s="483"/>
      <c r="I60" s="456"/>
      <c r="J60" s="437"/>
      <c r="K60" s="440"/>
    </row>
    <row r="61" spans="1:11" ht="63.75" customHeight="1">
      <c r="A61" s="445">
        <v>12</v>
      </c>
      <c r="B61" s="448" t="s">
        <v>1245</v>
      </c>
      <c r="C61" s="480" t="s">
        <v>1210</v>
      </c>
      <c r="D61" s="468" t="s">
        <v>164</v>
      </c>
      <c r="E61" s="488" t="s">
        <v>317</v>
      </c>
      <c r="F61" s="489" t="s">
        <v>1244</v>
      </c>
      <c r="G61" s="293" t="s">
        <v>1242</v>
      </c>
      <c r="H61" s="482" t="s">
        <v>1098</v>
      </c>
      <c r="I61" s="494">
        <v>41614</v>
      </c>
      <c r="J61" s="435">
        <v>149700</v>
      </c>
      <c r="K61" s="438">
        <v>9249613</v>
      </c>
    </row>
    <row r="62" spans="1:11" ht="12.75">
      <c r="A62" s="446"/>
      <c r="B62" s="449"/>
      <c r="C62" s="487"/>
      <c r="D62" s="469"/>
      <c r="E62" s="488"/>
      <c r="F62" s="481"/>
      <c r="G62" s="295">
        <v>150300</v>
      </c>
      <c r="H62" s="453"/>
      <c r="I62" s="455"/>
      <c r="J62" s="436"/>
      <c r="K62" s="439"/>
    </row>
    <row r="63" spans="1:11" ht="12.75">
      <c r="A63" s="446"/>
      <c r="B63" s="449"/>
      <c r="C63" s="487"/>
      <c r="D63" s="469"/>
      <c r="E63" s="488"/>
      <c r="F63" s="481"/>
      <c r="G63" s="288" t="s">
        <v>650</v>
      </c>
      <c r="H63" s="453"/>
      <c r="I63" s="455"/>
      <c r="J63" s="436"/>
      <c r="K63" s="439"/>
    </row>
    <row r="64" spans="1:11" ht="12.75">
      <c r="A64" s="447"/>
      <c r="B64" s="450"/>
      <c r="C64" s="487"/>
      <c r="D64" s="469"/>
      <c r="E64" s="488"/>
      <c r="F64" s="481"/>
      <c r="G64" s="292">
        <v>41609</v>
      </c>
      <c r="H64" s="483"/>
      <c r="I64" s="456"/>
      <c r="J64" s="437"/>
      <c r="K64" s="440"/>
    </row>
    <row r="65" spans="1:11" ht="80.25" customHeight="1">
      <c r="A65" s="445">
        <v>13</v>
      </c>
      <c r="B65" s="448" t="s">
        <v>1249</v>
      </c>
      <c r="C65" s="480" t="s">
        <v>1210</v>
      </c>
      <c r="D65" s="468" t="s">
        <v>164</v>
      </c>
      <c r="E65" s="488" t="s">
        <v>317</v>
      </c>
      <c r="F65" s="489" t="s">
        <v>1250</v>
      </c>
      <c r="G65" s="293" t="s">
        <v>1251</v>
      </c>
      <c r="H65" s="472" t="s">
        <v>1208</v>
      </c>
      <c r="I65" s="474">
        <v>41541</v>
      </c>
      <c r="J65" s="435">
        <v>87000</v>
      </c>
      <c r="K65" s="438">
        <v>9249615</v>
      </c>
    </row>
    <row r="66" spans="1:11" ht="12.75">
      <c r="A66" s="446"/>
      <c r="B66" s="449"/>
      <c r="C66" s="487"/>
      <c r="D66" s="469"/>
      <c r="E66" s="488"/>
      <c r="F66" s="481"/>
      <c r="G66" s="295">
        <v>110000</v>
      </c>
      <c r="H66" s="473"/>
      <c r="I66" s="475"/>
      <c r="J66" s="436"/>
      <c r="K66" s="439"/>
    </row>
    <row r="67" spans="1:11" ht="12.75">
      <c r="A67" s="446"/>
      <c r="B67" s="449"/>
      <c r="C67" s="487"/>
      <c r="D67" s="469"/>
      <c r="E67" s="488"/>
      <c r="F67" s="481"/>
      <c r="G67" s="288" t="s">
        <v>650</v>
      </c>
      <c r="H67" s="473"/>
      <c r="I67" s="475"/>
      <c r="J67" s="436"/>
      <c r="K67" s="439"/>
    </row>
    <row r="68" spans="1:11" ht="12.75">
      <c r="A68" s="447"/>
      <c r="B68" s="450"/>
      <c r="C68" s="487"/>
      <c r="D68" s="469"/>
      <c r="E68" s="488"/>
      <c r="F68" s="481"/>
      <c r="G68" s="292">
        <v>41538</v>
      </c>
      <c r="H68" s="473"/>
      <c r="I68" s="475"/>
      <c r="J68" s="436"/>
      <c r="K68" s="440"/>
    </row>
    <row r="69" spans="1:11" ht="46.5" customHeight="1">
      <c r="A69" s="445">
        <v>14</v>
      </c>
      <c r="B69" s="448" t="s">
        <v>1253</v>
      </c>
      <c r="C69" s="476" t="s">
        <v>1210</v>
      </c>
      <c r="D69" s="451" t="s">
        <v>164</v>
      </c>
      <c r="E69" s="478" t="s">
        <v>707</v>
      </c>
      <c r="F69" s="481"/>
      <c r="G69" s="97" t="s">
        <v>1205</v>
      </c>
      <c r="H69" s="459" t="s">
        <v>1093</v>
      </c>
      <c r="I69" s="462">
        <v>41530</v>
      </c>
      <c r="J69" s="443">
        <v>45450</v>
      </c>
      <c r="K69" s="438">
        <v>9214103</v>
      </c>
    </row>
    <row r="70" spans="1:11" ht="12.75">
      <c r="A70" s="446"/>
      <c r="B70" s="449"/>
      <c r="C70" s="477"/>
      <c r="D70" s="451"/>
      <c r="E70" s="479"/>
      <c r="F70" s="481"/>
      <c r="G70" s="134">
        <v>45450</v>
      </c>
      <c r="H70" s="460"/>
      <c r="I70" s="463"/>
      <c r="J70" s="443"/>
      <c r="K70" s="439"/>
    </row>
    <row r="71" spans="1:11" ht="12.75">
      <c r="A71" s="446"/>
      <c r="B71" s="449"/>
      <c r="C71" s="477"/>
      <c r="D71" s="451"/>
      <c r="E71" s="480"/>
      <c r="F71" s="481"/>
      <c r="G71" s="107" t="s">
        <v>650</v>
      </c>
      <c r="H71" s="460"/>
      <c r="I71" s="463"/>
      <c r="J71" s="443"/>
      <c r="K71" s="439"/>
    </row>
    <row r="72" spans="1:11" ht="12.75">
      <c r="A72" s="447"/>
      <c r="B72" s="450"/>
      <c r="C72" s="477"/>
      <c r="D72" s="451"/>
      <c r="E72" s="478"/>
      <c r="F72" s="481"/>
      <c r="G72" s="287">
        <v>41548</v>
      </c>
      <c r="H72" s="461"/>
      <c r="I72" s="464"/>
      <c r="J72" s="443"/>
      <c r="K72" s="440"/>
    </row>
    <row r="73" spans="1:11" ht="59.25" customHeight="1">
      <c r="A73" s="445">
        <v>15</v>
      </c>
      <c r="B73" s="448" t="s">
        <v>1259</v>
      </c>
      <c r="C73" s="465" t="s">
        <v>1210</v>
      </c>
      <c r="D73" s="467" t="s">
        <v>164</v>
      </c>
      <c r="E73" s="468" t="s">
        <v>729</v>
      </c>
      <c r="F73" s="470" t="s">
        <v>1260</v>
      </c>
      <c r="G73" s="177" t="s">
        <v>1252</v>
      </c>
      <c r="H73" s="452" t="s">
        <v>1258</v>
      </c>
      <c r="I73" s="454">
        <v>41586</v>
      </c>
      <c r="J73" s="435">
        <v>1179169.56</v>
      </c>
      <c r="K73" s="438">
        <v>4540030</v>
      </c>
    </row>
    <row r="74" spans="1:11" ht="12.75">
      <c r="A74" s="446"/>
      <c r="B74" s="449"/>
      <c r="C74" s="466"/>
      <c r="D74" s="467"/>
      <c r="E74" s="469"/>
      <c r="F74" s="471"/>
      <c r="G74" s="295">
        <v>1179169.56</v>
      </c>
      <c r="H74" s="453"/>
      <c r="I74" s="455"/>
      <c r="J74" s="436"/>
      <c r="K74" s="439"/>
    </row>
    <row r="75" spans="1:11" ht="12.75">
      <c r="A75" s="446"/>
      <c r="B75" s="449"/>
      <c r="C75" s="466"/>
      <c r="D75" s="467"/>
      <c r="E75" s="469"/>
      <c r="F75" s="471"/>
      <c r="G75" s="288" t="s">
        <v>650</v>
      </c>
      <c r="H75" s="453"/>
      <c r="I75" s="455"/>
      <c r="J75" s="436"/>
      <c r="K75" s="439"/>
    </row>
    <row r="76" spans="1:11" ht="12.75">
      <c r="A76" s="447"/>
      <c r="B76" s="449"/>
      <c r="C76" s="466"/>
      <c r="D76" s="467"/>
      <c r="E76" s="469"/>
      <c r="F76" s="471"/>
      <c r="G76" s="292">
        <v>41608</v>
      </c>
      <c r="H76" s="453"/>
      <c r="I76" s="456"/>
      <c r="J76" s="436"/>
      <c r="K76" s="439"/>
    </row>
    <row r="77" spans="1:11" ht="42.75" customHeight="1">
      <c r="A77" s="445">
        <v>16</v>
      </c>
      <c r="B77" s="457" t="s">
        <v>1261</v>
      </c>
      <c r="C77" s="451" t="s">
        <v>1210</v>
      </c>
      <c r="D77" s="451" t="s">
        <v>164</v>
      </c>
      <c r="E77" s="451" t="s">
        <v>707</v>
      </c>
      <c r="F77" s="451"/>
      <c r="G77" s="177" t="s">
        <v>1205</v>
      </c>
      <c r="H77" s="441" t="s">
        <v>1093</v>
      </c>
      <c r="I77" s="442">
        <v>41577</v>
      </c>
      <c r="J77" s="443">
        <v>50000</v>
      </c>
      <c r="K77" s="444">
        <v>9214103</v>
      </c>
    </row>
    <row r="78" spans="1:11" ht="12.75">
      <c r="A78" s="446"/>
      <c r="B78" s="458"/>
      <c r="C78" s="451"/>
      <c r="D78" s="451"/>
      <c r="E78" s="451"/>
      <c r="F78" s="451"/>
      <c r="G78" s="294">
        <v>50000</v>
      </c>
      <c r="H78" s="441"/>
      <c r="I78" s="442"/>
      <c r="J78" s="443"/>
      <c r="K78" s="444"/>
    </row>
    <row r="79" spans="1:11" ht="12.75">
      <c r="A79" s="446"/>
      <c r="B79" s="458"/>
      <c r="C79" s="451"/>
      <c r="D79" s="451"/>
      <c r="E79" s="451"/>
      <c r="F79" s="451"/>
      <c r="G79" s="311" t="s">
        <v>650</v>
      </c>
      <c r="H79" s="441"/>
      <c r="I79" s="442"/>
      <c r="J79" s="443"/>
      <c r="K79" s="444"/>
    </row>
    <row r="80" spans="1:11" ht="12.75">
      <c r="A80" s="447"/>
      <c r="B80" s="458"/>
      <c r="C80" s="451"/>
      <c r="D80" s="451"/>
      <c r="E80" s="451"/>
      <c r="F80" s="451"/>
      <c r="G80" s="289">
        <v>41609</v>
      </c>
      <c r="H80" s="441"/>
      <c r="I80" s="442"/>
      <c r="J80" s="443"/>
      <c r="K80" s="444"/>
    </row>
    <row r="81" spans="1:11" ht="25.5">
      <c r="A81" s="445">
        <v>17</v>
      </c>
      <c r="B81" s="448" t="s">
        <v>1263</v>
      </c>
      <c r="C81" s="451" t="s">
        <v>1210</v>
      </c>
      <c r="D81" s="451" t="s">
        <v>164</v>
      </c>
      <c r="E81" s="468" t="s">
        <v>729</v>
      </c>
      <c r="F81" s="470" t="s">
        <v>1265</v>
      </c>
      <c r="G81" s="289" t="s">
        <v>1262</v>
      </c>
      <c r="H81" s="429" t="s">
        <v>1266</v>
      </c>
      <c r="I81" s="432">
        <v>41618</v>
      </c>
      <c r="J81" s="435">
        <v>301000</v>
      </c>
      <c r="K81" s="438">
        <v>1543020</v>
      </c>
    </row>
    <row r="82" spans="1:11" ht="12.75">
      <c r="A82" s="446"/>
      <c r="B82" s="449"/>
      <c r="C82" s="451"/>
      <c r="D82" s="451"/>
      <c r="E82" s="469"/>
      <c r="F82" s="471"/>
      <c r="G82" s="294">
        <v>301000</v>
      </c>
      <c r="H82" s="430"/>
      <c r="I82" s="433"/>
      <c r="J82" s="436"/>
      <c r="K82" s="439"/>
    </row>
    <row r="83" spans="1:11" ht="12.75">
      <c r="A83" s="446"/>
      <c r="B83" s="449"/>
      <c r="C83" s="451"/>
      <c r="D83" s="451"/>
      <c r="E83" s="469"/>
      <c r="F83" s="471"/>
      <c r="G83" s="311" t="s">
        <v>650</v>
      </c>
      <c r="H83" s="430"/>
      <c r="I83" s="433"/>
      <c r="J83" s="436"/>
      <c r="K83" s="439"/>
    </row>
    <row r="84" spans="1:11" ht="12.75">
      <c r="A84" s="447"/>
      <c r="B84" s="450"/>
      <c r="C84" s="451"/>
      <c r="D84" s="451"/>
      <c r="E84" s="469"/>
      <c r="F84" s="471"/>
      <c r="G84" s="289">
        <v>41609</v>
      </c>
      <c r="H84" s="431"/>
      <c r="I84" s="434"/>
      <c r="J84" s="437"/>
      <c r="K84" s="440"/>
    </row>
    <row r="85" spans="1:11" ht="38.25">
      <c r="A85" s="445">
        <v>18</v>
      </c>
      <c r="B85" s="448" t="s">
        <v>1264</v>
      </c>
      <c r="C85" s="451" t="s">
        <v>1210</v>
      </c>
      <c r="D85" s="451" t="s">
        <v>164</v>
      </c>
      <c r="E85" s="468" t="s">
        <v>1239</v>
      </c>
      <c r="F85" s="470" t="s">
        <v>1267</v>
      </c>
      <c r="G85" s="289" t="s">
        <v>1268</v>
      </c>
      <c r="H85" s="429" t="s">
        <v>1255</v>
      </c>
      <c r="I85" s="432">
        <v>41627</v>
      </c>
      <c r="J85" s="435">
        <v>883100</v>
      </c>
      <c r="K85" s="438">
        <v>9249615</v>
      </c>
    </row>
    <row r="86" spans="1:11" ht="12.75">
      <c r="A86" s="446"/>
      <c r="B86" s="449"/>
      <c r="C86" s="451"/>
      <c r="D86" s="451"/>
      <c r="E86" s="469"/>
      <c r="F86" s="471"/>
      <c r="G86" s="294">
        <v>909400</v>
      </c>
      <c r="H86" s="430"/>
      <c r="I86" s="433"/>
      <c r="J86" s="436"/>
      <c r="K86" s="439"/>
    </row>
    <row r="87" spans="1:11" ht="12.75">
      <c r="A87" s="446"/>
      <c r="B87" s="449"/>
      <c r="C87" s="451"/>
      <c r="D87" s="451"/>
      <c r="E87" s="469"/>
      <c r="F87" s="471"/>
      <c r="G87" s="311" t="s">
        <v>650</v>
      </c>
      <c r="H87" s="430"/>
      <c r="I87" s="433"/>
      <c r="J87" s="436"/>
      <c r="K87" s="439"/>
    </row>
    <row r="88" spans="1:11" ht="12.75">
      <c r="A88" s="447"/>
      <c r="B88" s="450"/>
      <c r="C88" s="451"/>
      <c r="D88" s="451"/>
      <c r="E88" s="498"/>
      <c r="F88" s="499"/>
      <c r="G88" s="289">
        <v>41609</v>
      </c>
      <c r="H88" s="431"/>
      <c r="I88" s="434"/>
      <c r="J88" s="437"/>
      <c r="K88" s="440"/>
    </row>
    <row r="89" spans="1:11" ht="12.75">
      <c r="A89" s="316"/>
      <c r="B89" s="317"/>
      <c r="C89" s="284"/>
      <c r="D89" s="284"/>
      <c r="E89" s="284"/>
      <c r="F89" s="284"/>
      <c r="G89" s="284"/>
      <c r="H89" s="284"/>
      <c r="I89" s="284"/>
      <c r="J89" s="284"/>
      <c r="K89" s="318"/>
    </row>
    <row r="90" spans="1:10" ht="12.75">
      <c r="A90" s="285"/>
      <c r="B90" s="286"/>
      <c r="C90" s="285"/>
      <c r="D90" s="285"/>
      <c r="E90" s="285"/>
      <c r="F90" s="285"/>
      <c r="G90" s="314">
        <f>G7+G11+G15+G19+G23+G27+G31+G38+G50+G54+G58+G62+G66+G70+G74+G78+G82+G86</f>
        <v>20690491.7</v>
      </c>
      <c r="H90" s="285"/>
      <c r="I90" s="285"/>
      <c r="J90" s="314">
        <f>SUM(J6:J88)</f>
        <v>19938321.52</v>
      </c>
    </row>
    <row r="91" ht="26.25" customHeight="1">
      <c r="G91" s="320" t="s">
        <v>1272</v>
      </c>
    </row>
    <row r="92" ht="12.75">
      <c r="G92" s="299">
        <f>G90+300000</f>
        <v>20990491.7</v>
      </c>
    </row>
    <row r="93" ht="12.75">
      <c r="G93" s="310" t="s">
        <v>1254</v>
      </c>
    </row>
    <row r="94" ht="24" customHeight="1"/>
  </sheetData>
  <sheetProtection selectLockedCells="1" selectUnlockedCells="1"/>
  <mergeCells count="207">
    <mergeCell ref="I69:I72"/>
    <mergeCell ref="J69:J72"/>
    <mergeCell ref="K69:K72"/>
    <mergeCell ref="E69:E72"/>
    <mergeCell ref="B73:B76"/>
    <mergeCell ref="H73:H76"/>
    <mergeCell ref="I73:I76"/>
    <mergeCell ref="J73:J76"/>
    <mergeCell ref="K73:K76"/>
    <mergeCell ref="D69:D72"/>
    <mergeCell ref="F69:F72"/>
    <mergeCell ref="H69:H72"/>
    <mergeCell ref="H65:H68"/>
    <mergeCell ref="B65:B68"/>
    <mergeCell ref="C65:C68"/>
    <mergeCell ref="D65:D68"/>
    <mergeCell ref="E65:E68"/>
    <mergeCell ref="F65:F68"/>
    <mergeCell ref="K65:K68"/>
    <mergeCell ref="A73:A76"/>
    <mergeCell ref="B69:B72"/>
    <mergeCell ref="C73:C76"/>
    <mergeCell ref="D73:D76"/>
    <mergeCell ref="E73:E76"/>
    <mergeCell ref="F73:F76"/>
    <mergeCell ref="A65:A68"/>
    <mergeCell ref="A69:A72"/>
    <mergeCell ref="C69:C72"/>
    <mergeCell ref="D30:D33"/>
    <mergeCell ref="E30:E33"/>
    <mergeCell ref="A57:A60"/>
    <mergeCell ref="B57:B60"/>
    <mergeCell ref="C57:C60"/>
    <mergeCell ref="D57:D60"/>
    <mergeCell ref="E57:E60"/>
    <mergeCell ref="A43:A45"/>
    <mergeCell ref="B43:B45"/>
    <mergeCell ref="C46:C48"/>
    <mergeCell ref="H53:H56"/>
    <mergeCell ref="I57:I60"/>
    <mergeCell ref="J57:J60"/>
    <mergeCell ref="I65:I68"/>
    <mergeCell ref="J65:J68"/>
    <mergeCell ref="F57:F60"/>
    <mergeCell ref="A26:A29"/>
    <mergeCell ref="B26:B29"/>
    <mergeCell ref="C26:C29"/>
    <mergeCell ref="D26:D29"/>
    <mergeCell ref="E26:E29"/>
    <mergeCell ref="F26:F29"/>
    <mergeCell ref="A1:F1"/>
    <mergeCell ref="A2:F2"/>
    <mergeCell ref="A3:J3"/>
    <mergeCell ref="A6:A9"/>
    <mergeCell ref="B6:B9"/>
    <mergeCell ref="C6:C9"/>
    <mergeCell ref="D6:D9"/>
    <mergeCell ref="E6:E9"/>
    <mergeCell ref="F6:F9"/>
    <mergeCell ref="H6:H9"/>
    <mergeCell ref="A10:A13"/>
    <mergeCell ref="B10:B13"/>
    <mergeCell ref="C10:C13"/>
    <mergeCell ref="D10:D13"/>
    <mergeCell ref="E10:E13"/>
    <mergeCell ref="F10:F13"/>
    <mergeCell ref="A14:A17"/>
    <mergeCell ref="B14:B17"/>
    <mergeCell ref="C14:C17"/>
    <mergeCell ref="D14:D17"/>
    <mergeCell ref="E14:E17"/>
    <mergeCell ref="F14:F17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2:D25"/>
    <mergeCell ref="E22:E25"/>
    <mergeCell ref="F22:F25"/>
    <mergeCell ref="F30:F33"/>
    <mergeCell ref="A34:A36"/>
    <mergeCell ref="B34:B36"/>
    <mergeCell ref="C34:C36"/>
    <mergeCell ref="D34:D36"/>
    <mergeCell ref="E34:E36"/>
    <mergeCell ref="F34:F36"/>
    <mergeCell ref="A30:A33"/>
    <mergeCell ref="B30:B33"/>
    <mergeCell ref="C30:C33"/>
    <mergeCell ref="I26:I29"/>
    <mergeCell ref="I6:I9"/>
    <mergeCell ref="I10:I13"/>
    <mergeCell ref="I14:I17"/>
    <mergeCell ref="I18:I21"/>
    <mergeCell ref="I22:I25"/>
    <mergeCell ref="H10:H13"/>
    <mergeCell ref="H14:H17"/>
    <mergeCell ref="H18:H21"/>
    <mergeCell ref="H22:H25"/>
    <mergeCell ref="H30:H33"/>
    <mergeCell ref="H26:H29"/>
    <mergeCell ref="J6:J9"/>
    <mergeCell ref="J10:J13"/>
    <mergeCell ref="J14:J17"/>
    <mergeCell ref="J18:J21"/>
    <mergeCell ref="J22:J25"/>
    <mergeCell ref="J30:J33"/>
    <mergeCell ref="J26:J29"/>
    <mergeCell ref="J37:J40"/>
    <mergeCell ref="I49:I52"/>
    <mergeCell ref="J49:J52"/>
    <mergeCell ref="I30:I33"/>
    <mergeCell ref="A49:A52"/>
    <mergeCell ref="B49:B52"/>
    <mergeCell ref="C49:C52"/>
    <mergeCell ref="D49:D52"/>
    <mergeCell ref="A46:A48"/>
    <mergeCell ref="B46:B48"/>
    <mergeCell ref="F37:F40"/>
    <mergeCell ref="A41:A42"/>
    <mergeCell ref="B41:B42"/>
    <mergeCell ref="C41:C42"/>
    <mergeCell ref="F41:F42"/>
    <mergeCell ref="C37:C40"/>
    <mergeCell ref="B53:B56"/>
    <mergeCell ref="D41:D42"/>
    <mergeCell ref="E41:E42"/>
    <mergeCell ref="C43:C45"/>
    <mergeCell ref="D43:D45"/>
    <mergeCell ref="E43:E45"/>
    <mergeCell ref="E49:E52"/>
    <mergeCell ref="D46:D48"/>
    <mergeCell ref="E46:E48"/>
    <mergeCell ref="K6:K9"/>
    <mergeCell ref="K14:K17"/>
    <mergeCell ref="K18:K21"/>
    <mergeCell ref="K10:K13"/>
    <mergeCell ref="E53:E56"/>
    <mergeCell ref="D53:D56"/>
    <mergeCell ref="F43:F45"/>
    <mergeCell ref="J53:J56"/>
    <mergeCell ref="H37:H40"/>
    <mergeCell ref="H49:H52"/>
    <mergeCell ref="K22:K25"/>
    <mergeCell ref="K37:K40"/>
    <mergeCell ref="K26:K29"/>
    <mergeCell ref="K30:K33"/>
    <mergeCell ref="A53:A56"/>
    <mergeCell ref="A37:A40"/>
    <mergeCell ref="D37:D40"/>
    <mergeCell ref="E37:E40"/>
    <mergeCell ref="C53:C56"/>
    <mergeCell ref="B37:B40"/>
    <mergeCell ref="K61:K64"/>
    <mergeCell ref="F46:F48"/>
    <mergeCell ref="I37:I40"/>
    <mergeCell ref="F53:F56"/>
    <mergeCell ref="I53:I56"/>
    <mergeCell ref="K57:K60"/>
    <mergeCell ref="K53:K56"/>
    <mergeCell ref="K49:K52"/>
    <mergeCell ref="F49:F52"/>
    <mergeCell ref="H57:H60"/>
    <mergeCell ref="A61:A64"/>
    <mergeCell ref="B61:B64"/>
    <mergeCell ref="F61:F64"/>
    <mergeCell ref="H61:H64"/>
    <mergeCell ref="I61:I64"/>
    <mergeCell ref="J61:J64"/>
    <mergeCell ref="C61:C64"/>
    <mergeCell ref="D61:D64"/>
    <mergeCell ref="E61:E64"/>
    <mergeCell ref="H77:H80"/>
    <mergeCell ref="I77:I80"/>
    <mergeCell ref="J77:J80"/>
    <mergeCell ref="K77:K80"/>
    <mergeCell ref="A77:A80"/>
    <mergeCell ref="B77:B80"/>
    <mergeCell ref="C77:C80"/>
    <mergeCell ref="D77:D80"/>
    <mergeCell ref="E77:E80"/>
    <mergeCell ref="F77:F80"/>
    <mergeCell ref="A81:A84"/>
    <mergeCell ref="B81:B84"/>
    <mergeCell ref="C81:C84"/>
    <mergeCell ref="E81:E84"/>
    <mergeCell ref="D81:D84"/>
    <mergeCell ref="F81:F84"/>
    <mergeCell ref="A85:A88"/>
    <mergeCell ref="B85:B88"/>
    <mergeCell ref="C85:C88"/>
    <mergeCell ref="D85:D88"/>
    <mergeCell ref="E85:E88"/>
    <mergeCell ref="F85:F88"/>
    <mergeCell ref="H81:H84"/>
    <mergeCell ref="I81:I84"/>
    <mergeCell ref="J81:J84"/>
    <mergeCell ref="K81:K84"/>
    <mergeCell ref="K85:K88"/>
    <mergeCell ref="J85:J88"/>
    <mergeCell ref="I85:I88"/>
    <mergeCell ref="H85:H88"/>
  </mergeCells>
  <printOptions gridLines="1"/>
  <pageMargins left="0.984251968503937" right="0.5905511811023623" top="0.7480314960629921" bottom="0.7480314960629921" header="0" footer="0"/>
  <pageSetup blackAndWhite="1" fitToHeight="0" fitToWidth="1" horizontalDpi="300" verticalDpi="3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12"/>
  <sheetViews>
    <sheetView zoomScale="90" zoomScaleNormal="90" zoomScaleSheetLayoutView="90" workbookViewId="0" topLeftCell="A78">
      <selection activeCell="H80" sqref="H80:H83"/>
    </sheetView>
  </sheetViews>
  <sheetFormatPr defaultColWidth="9.00390625" defaultRowHeight="12.75"/>
  <cols>
    <col min="1" max="1" width="5.875" style="54" customWidth="1"/>
    <col min="2" max="2" width="10.625" style="136" customWidth="1"/>
    <col min="3" max="3" width="21.125" style="54" customWidth="1"/>
    <col min="4" max="4" width="10.00390625" style="54" customWidth="1"/>
    <col min="5" max="5" width="13.25390625" style="54" customWidth="1"/>
    <col min="6" max="6" width="19.375" style="54" customWidth="1"/>
    <col min="7" max="7" width="38.625" style="54" customWidth="1"/>
    <col min="8" max="8" width="23.25390625" style="54" customWidth="1"/>
    <col min="9" max="9" width="11.875" style="335" customWidth="1"/>
    <col min="10" max="10" width="14.375" style="54" customWidth="1"/>
    <col min="11" max="11" width="12.25390625" style="1" customWidth="1"/>
    <col min="12" max="16384" width="9.125" style="1" customWidth="1"/>
  </cols>
  <sheetData>
    <row r="1" spans="1:6" ht="12.75">
      <c r="A1" s="540" t="s">
        <v>1355</v>
      </c>
      <c r="B1" s="540"/>
      <c r="C1" s="540"/>
      <c r="D1" s="540"/>
      <c r="E1" s="540"/>
      <c r="F1" s="540"/>
    </row>
    <row r="2" spans="1:6" ht="12.75">
      <c r="A2" s="540" t="s">
        <v>1354</v>
      </c>
      <c r="B2" s="540"/>
      <c r="C2" s="540"/>
      <c r="D2" s="540"/>
      <c r="E2" s="540"/>
      <c r="F2" s="540"/>
    </row>
    <row r="3" spans="1:10" ht="19.5">
      <c r="A3" s="541" t="s">
        <v>1269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1" s="123" customFormat="1" ht="75" customHeight="1">
      <c r="A5" s="97" t="s">
        <v>154</v>
      </c>
      <c r="B5" s="129" t="s">
        <v>1148</v>
      </c>
      <c r="C5" s="122" t="s">
        <v>155</v>
      </c>
      <c r="D5" s="122" t="s">
        <v>156</v>
      </c>
      <c r="E5" s="122" t="s">
        <v>157</v>
      </c>
      <c r="F5" s="97" t="s">
        <v>158</v>
      </c>
      <c r="G5" s="122" t="s">
        <v>388</v>
      </c>
      <c r="H5" s="122" t="s">
        <v>161</v>
      </c>
      <c r="I5" s="300" t="s">
        <v>720</v>
      </c>
      <c r="J5" s="177" t="s">
        <v>312</v>
      </c>
      <c r="K5" s="304" t="s">
        <v>1333</v>
      </c>
    </row>
    <row r="6" spans="1:11" ht="36" customHeight="1">
      <c r="A6" s="445">
        <v>1</v>
      </c>
      <c r="B6" s="448" t="s">
        <v>1271</v>
      </c>
      <c r="C6" s="441" t="s">
        <v>1210</v>
      </c>
      <c r="D6" s="441" t="s">
        <v>164</v>
      </c>
      <c r="E6" s="441" t="s">
        <v>707</v>
      </c>
      <c r="F6" s="451"/>
      <c r="G6" s="258" t="s">
        <v>1270</v>
      </c>
      <c r="H6" s="441" t="s">
        <v>1093</v>
      </c>
      <c r="I6" s="680" t="s">
        <v>1359</v>
      </c>
      <c r="J6" s="443">
        <v>250000</v>
      </c>
      <c r="K6" s="679">
        <v>9214103</v>
      </c>
    </row>
    <row r="7" spans="1:11" ht="12.75">
      <c r="A7" s="446"/>
      <c r="B7" s="639"/>
      <c r="C7" s="441"/>
      <c r="D7" s="441"/>
      <c r="E7" s="441"/>
      <c r="F7" s="451"/>
      <c r="G7" s="294">
        <v>250000</v>
      </c>
      <c r="H7" s="441"/>
      <c r="I7" s="639"/>
      <c r="J7" s="443"/>
      <c r="K7" s="679"/>
    </row>
    <row r="8" spans="1:11" ht="12.75">
      <c r="A8" s="446"/>
      <c r="B8" s="639"/>
      <c r="C8" s="441"/>
      <c r="D8" s="441"/>
      <c r="E8" s="441"/>
      <c r="F8" s="451"/>
      <c r="G8" s="311" t="s">
        <v>650</v>
      </c>
      <c r="H8" s="441"/>
      <c r="I8" s="639"/>
      <c r="J8" s="443"/>
      <c r="K8" s="679"/>
    </row>
    <row r="9" spans="1:11" ht="12.75" customHeight="1">
      <c r="A9" s="447"/>
      <c r="B9" s="640"/>
      <c r="C9" s="441"/>
      <c r="D9" s="441"/>
      <c r="E9" s="441"/>
      <c r="F9" s="451"/>
      <c r="G9" s="324">
        <v>41974</v>
      </c>
      <c r="H9" s="441"/>
      <c r="I9" s="681"/>
      <c r="J9" s="443"/>
      <c r="K9" s="679"/>
    </row>
    <row r="10" spans="1:11" ht="39.75" customHeight="1">
      <c r="A10" s="526">
        <v>2</v>
      </c>
      <c r="B10" s="657" t="s">
        <v>1296</v>
      </c>
      <c r="C10" s="441" t="s">
        <v>1210</v>
      </c>
      <c r="D10" s="441" t="s">
        <v>164</v>
      </c>
      <c r="E10" s="645" t="s">
        <v>834</v>
      </c>
      <c r="F10" s="481" t="s">
        <v>1304</v>
      </c>
      <c r="G10" s="206" t="s">
        <v>1273</v>
      </c>
      <c r="H10" s="655" t="s">
        <v>1284</v>
      </c>
      <c r="I10" s="682">
        <v>42003</v>
      </c>
      <c r="J10" s="443">
        <v>300000</v>
      </c>
      <c r="K10" s="445">
        <v>7411019</v>
      </c>
    </row>
    <row r="11" spans="1:11" ht="12.75">
      <c r="A11" s="526"/>
      <c r="B11" s="658"/>
      <c r="C11" s="441"/>
      <c r="D11" s="441"/>
      <c r="E11" s="646"/>
      <c r="F11" s="481"/>
      <c r="G11" s="294">
        <v>300000</v>
      </c>
      <c r="H11" s="473"/>
      <c r="I11" s="683"/>
      <c r="J11" s="443"/>
      <c r="K11" s="446"/>
    </row>
    <row r="12" spans="1:11" ht="12.75">
      <c r="A12" s="526"/>
      <c r="B12" s="658"/>
      <c r="C12" s="441"/>
      <c r="D12" s="441"/>
      <c r="E12" s="646"/>
      <c r="F12" s="481"/>
      <c r="G12" s="311" t="s">
        <v>650</v>
      </c>
      <c r="H12" s="473"/>
      <c r="I12" s="683"/>
      <c r="J12" s="443"/>
      <c r="K12" s="446"/>
    </row>
    <row r="13" spans="1:11" ht="14.25" customHeight="1">
      <c r="A13" s="526"/>
      <c r="B13" s="658"/>
      <c r="C13" s="441"/>
      <c r="D13" s="441"/>
      <c r="E13" s="659"/>
      <c r="F13" s="481"/>
      <c r="G13" s="324">
        <v>41974</v>
      </c>
      <c r="H13" s="656"/>
      <c r="I13" s="684"/>
      <c r="J13" s="443"/>
      <c r="K13" s="447"/>
    </row>
    <row r="14" spans="1:11" ht="31.5" customHeight="1">
      <c r="A14" s="526">
        <v>3</v>
      </c>
      <c r="B14" s="657" t="s">
        <v>1297</v>
      </c>
      <c r="C14" s="441" t="s">
        <v>1210</v>
      </c>
      <c r="D14" s="441" t="s">
        <v>164</v>
      </c>
      <c r="E14" s="660" t="s">
        <v>317</v>
      </c>
      <c r="F14" s="481" t="s">
        <v>1305</v>
      </c>
      <c r="G14" s="206" t="s">
        <v>1274</v>
      </c>
      <c r="H14" s="655" t="s">
        <v>1285</v>
      </c>
      <c r="I14" s="530">
        <v>41662</v>
      </c>
      <c r="J14" s="443">
        <v>359310</v>
      </c>
      <c r="K14" s="445">
        <v>1721311</v>
      </c>
    </row>
    <row r="15" spans="1:11" ht="12.75">
      <c r="A15" s="526"/>
      <c r="B15" s="658"/>
      <c r="C15" s="441"/>
      <c r="D15" s="441"/>
      <c r="E15" s="646"/>
      <c r="F15" s="481"/>
      <c r="G15" s="294">
        <v>360000</v>
      </c>
      <c r="H15" s="473"/>
      <c r="I15" s="521"/>
      <c r="J15" s="443"/>
      <c r="K15" s="446"/>
    </row>
    <row r="16" spans="1:11" ht="12.75">
      <c r="A16" s="526"/>
      <c r="B16" s="658"/>
      <c r="C16" s="441"/>
      <c r="D16" s="441"/>
      <c r="E16" s="646"/>
      <c r="F16" s="481"/>
      <c r="G16" s="311" t="s">
        <v>650</v>
      </c>
      <c r="H16" s="473"/>
      <c r="I16" s="521"/>
      <c r="J16" s="443"/>
      <c r="K16" s="446"/>
    </row>
    <row r="17" spans="1:11" ht="13.5" customHeight="1">
      <c r="A17" s="526"/>
      <c r="B17" s="658"/>
      <c r="C17" s="441"/>
      <c r="D17" s="441"/>
      <c r="E17" s="647"/>
      <c r="F17" s="489"/>
      <c r="G17" s="324">
        <v>41640</v>
      </c>
      <c r="H17" s="656"/>
      <c r="I17" s="641"/>
      <c r="J17" s="443"/>
      <c r="K17" s="447"/>
    </row>
    <row r="18" spans="1:11" ht="66" customHeight="1">
      <c r="A18" s="526">
        <v>4</v>
      </c>
      <c r="B18" s="657" t="s">
        <v>1298</v>
      </c>
      <c r="C18" s="441" t="s">
        <v>1210</v>
      </c>
      <c r="D18" s="441" t="s">
        <v>164</v>
      </c>
      <c r="E18" s="645" t="s">
        <v>317</v>
      </c>
      <c r="F18" s="489" t="s">
        <v>1306</v>
      </c>
      <c r="G18" s="321" t="s">
        <v>1275</v>
      </c>
      <c r="H18" s="645" t="s">
        <v>1286</v>
      </c>
      <c r="I18" s="530">
        <v>41673</v>
      </c>
      <c r="J18" s="443">
        <v>277000</v>
      </c>
      <c r="K18" s="445">
        <v>9249105</v>
      </c>
    </row>
    <row r="19" spans="1:11" ht="12.75">
      <c r="A19" s="526"/>
      <c r="B19" s="658"/>
      <c r="C19" s="441"/>
      <c r="D19" s="441"/>
      <c r="E19" s="646"/>
      <c r="F19" s="481"/>
      <c r="G19" s="294">
        <v>300000</v>
      </c>
      <c r="H19" s="646"/>
      <c r="I19" s="521"/>
      <c r="J19" s="443"/>
      <c r="K19" s="446"/>
    </row>
    <row r="20" spans="1:11" ht="12.75">
      <c r="A20" s="526"/>
      <c r="B20" s="658"/>
      <c r="C20" s="441"/>
      <c r="D20" s="441"/>
      <c r="E20" s="646"/>
      <c r="F20" s="481"/>
      <c r="G20" s="311" t="s">
        <v>650</v>
      </c>
      <c r="H20" s="646"/>
      <c r="I20" s="521"/>
      <c r="J20" s="443"/>
      <c r="K20" s="446"/>
    </row>
    <row r="21" spans="1:11" ht="12.75" customHeight="1">
      <c r="A21" s="526"/>
      <c r="B21" s="658"/>
      <c r="C21" s="441"/>
      <c r="D21" s="441"/>
      <c r="E21" s="659"/>
      <c r="F21" s="481"/>
      <c r="G21" s="324">
        <v>41640</v>
      </c>
      <c r="H21" s="659"/>
      <c r="I21" s="641"/>
      <c r="J21" s="443"/>
      <c r="K21" s="447"/>
    </row>
    <row r="22" spans="1:11" ht="51.75" customHeight="1">
      <c r="A22" s="537">
        <v>5</v>
      </c>
      <c r="B22" s="661" t="s">
        <v>1292</v>
      </c>
      <c r="C22" s="441" t="s">
        <v>1210</v>
      </c>
      <c r="D22" s="441" t="s">
        <v>164</v>
      </c>
      <c r="E22" s="660" t="s">
        <v>834</v>
      </c>
      <c r="F22" s="489" t="s">
        <v>1308</v>
      </c>
      <c r="G22" s="321" t="s">
        <v>1276</v>
      </c>
      <c r="H22" s="472" t="s">
        <v>523</v>
      </c>
      <c r="I22" s="530">
        <v>42002</v>
      </c>
      <c r="J22" s="443">
        <v>756000</v>
      </c>
      <c r="K22" s="445">
        <v>2221200</v>
      </c>
    </row>
    <row r="23" spans="1:11" ht="12.75">
      <c r="A23" s="522"/>
      <c r="B23" s="662"/>
      <c r="C23" s="441"/>
      <c r="D23" s="441"/>
      <c r="E23" s="646"/>
      <c r="F23" s="481"/>
      <c r="G23" s="294">
        <v>756000</v>
      </c>
      <c r="H23" s="473"/>
      <c r="I23" s="521"/>
      <c r="J23" s="443"/>
      <c r="K23" s="446"/>
    </row>
    <row r="24" spans="1:11" ht="12.75">
      <c r="A24" s="522"/>
      <c r="B24" s="662"/>
      <c r="C24" s="441"/>
      <c r="D24" s="441"/>
      <c r="E24" s="646"/>
      <c r="F24" s="481"/>
      <c r="G24" s="311" t="s">
        <v>650</v>
      </c>
      <c r="H24" s="473"/>
      <c r="I24" s="521"/>
      <c r="J24" s="443"/>
      <c r="K24" s="446"/>
    </row>
    <row r="25" spans="1:11" ht="14.25" customHeight="1">
      <c r="A25" s="522"/>
      <c r="B25" s="662"/>
      <c r="C25" s="441"/>
      <c r="D25" s="441"/>
      <c r="E25" s="647"/>
      <c r="F25" s="507"/>
      <c r="G25" s="324">
        <v>41974</v>
      </c>
      <c r="H25" s="473"/>
      <c r="I25" s="531"/>
      <c r="J25" s="443"/>
      <c r="K25" s="447"/>
    </row>
    <row r="26" spans="1:11" ht="33.75" customHeight="1">
      <c r="A26" s="505">
        <v>6</v>
      </c>
      <c r="B26" s="663" t="s">
        <v>1293</v>
      </c>
      <c r="C26" s="441" t="s">
        <v>1210</v>
      </c>
      <c r="D26" s="441" t="s">
        <v>164</v>
      </c>
      <c r="E26" s="429" t="s">
        <v>834</v>
      </c>
      <c r="F26" s="451" t="s">
        <v>1310</v>
      </c>
      <c r="G26" s="322" t="s">
        <v>1277</v>
      </c>
      <c r="H26" s="645" t="s">
        <v>1286</v>
      </c>
      <c r="I26" s="448">
        <v>41921</v>
      </c>
      <c r="J26" s="443">
        <v>1350000</v>
      </c>
      <c r="K26" s="506">
        <v>9249615</v>
      </c>
    </row>
    <row r="27" spans="1:11" ht="12" customHeight="1">
      <c r="A27" s="505"/>
      <c r="B27" s="664"/>
      <c r="C27" s="441"/>
      <c r="D27" s="441"/>
      <c r="E27" s="430"/>
      <c r="F27" s="451"/>
      <c r="G27" s="294">
        <v>1350000</v>
      </c>
      <c r="H27" s="646"/>
      <c r="I27" s="639"/>
      <c r="J27" s="443"/>
      <c r="K27" s="665"/>
    </row>
    <row r="28" spans="1:11" ht="12" customHeight="1">
      <c r="A28" s="505"/>
      <c r="B28" s="664"/>
      <c r="C28" s="441"/>
      <c r="D28" s="441"/>
      <c r="E28" s="430"/>
      <c r="F28" s="451"/>
      <c r="G28" s="311" t="s">
        <v>650</v>
      </c>
      <c r="H28" s="646"/>
      <c r="I28" s="639"/>
      <c r="J28" s="443"/>
      <c r="K28" s="665"/>
    </row>
    <row r="29" spans="1:11" ht="14.25" customHeight="1">
      <c r="A29" s="505"/>
      <c r="B29" s="664"/>
      <c r="C29" s="441"/>
      <c r="D29" s="441"/>
      <c r="E29" s="431"/>
      <c r="F29" s="451"/>
      <c r="G29" s="324">
        <v>41913</v>
      </c>
      <c r="H29" s="659"/>
      <c r="I29" s="640"/>
      <c r="J29" s="443"/>
      <c r="K29" s="666"/>
    </row>
    <row r="30" spans="1:11" ht="77.25" customHeight="1">
      <c r="A30" s="523">
        <v>7</v>
      </c>
      <c r="B30" s="667" t="s">
        <v>1294</v>
      </c>
      <c r="C30" s="441" t="s">
        <v>1210</v>
      </c>
      <c r="D30" s="441" t="s">
        <v>164</v>
      </c>
      <c r="E30" s="461" t="s">
        <v>317</v>
      </c>
      <c r="F30" s="519" t="s">
        <v>1309</v>
      </c>
      <c r="G30" s="331" t="s">
        <v>1278</v>
      </c>
      <c r="H30" s="473" t="s">
        <v>1287</v>
      </c>
      <c r="I30" s="520">
        <v>41894</v>
      </c>
      <c r="J30" s="443">
        <v>199000</v>
      </c>
      <c r="K30" s="445">
        <v>9249613</v>
      </c>
    </row>
    <row r="31" spans="1:11" ht="12" customHeight="1">
      <c r="A31" s="526"/>
      <c r="B31" s="662"/>
      <c r="C31" s="441"/>
      <c r="D31" s="441"/>
      <c r="E31" s="576"/>
      <c r="F31" s="481"/>
      <c r="G31" s="294">
        <v>199400</v>
      </c>
      <c r="H31" s="473"/>
      <c r="I31" s="521"/>
      <c r="J31" s="443"/>
      <c r="K31" s="446"/>
    </row>
    <row r="32" spans="1:11" ht="12.75">
      <c r="A32" s="526"/>
      <c r="B32" s="662"/>
      <c r="C32" s="441"/>
      <c r="D32" s="441"/>
      <c r="E32" s="576"/>
      <c r="F32" s="481"/>
      <c r="G32" s="311" t="s">
        <v>650</v>
      </c>
      <c r="H32" s="473"/>
      <c r="I32" s="521"/>
      <c r="J32" s="443"/>
      <c r="K32" s="446"/>
    </row>
    <row r="33" spans="1:11" ht="12.75">
      <c r="A33" s="526"/>
      <c r="B33" s="662"/>
      <c r="C33" s="441"/>
      <c r="D33" s="441"/>
      <c r="E33" s="576"/>
      <c r="F33" s="489"/>
      <c r="G33" s="324">
        <v>41974</v>
      </c>
      <c r="H33" s="529"/>
      <c r="I33" s="521"/>
      <c r="J33" s="443"/>
      <c r="K33" s="447"/>
    </row>
    <row r="34" spans="1:11" ht="12.75" hidden="1">
      <c r="A34" s="522"/>
      <c r="B34" s="524"/>
      <c r="C34" s="473"/>
      <c r="D34" s="576"/>
      <c r="E34" s="576"/>
      <c r="F34" s="481"/>
      <c r="G34" s="200"/>
      <c r="H34" s="97"/>
      <c r="I34" s="336"/>
      <c r="J34" s="305"/>
      <c r="K34" s="315"/>
    </row>
    <row r="35" spans="1:11" ht="12.75" hidden="1">
      <c r="A35" s="522"/>
      <c r="B35" s="524"/>
      <c r="C35" s="473"/>
      <c r="D35" s="576"/>
      <c r="E35" s="576"/>
      <c r="F35" s="481"/>
      <c r="G35" s="107"/>
      <c r="H35" s="97"/>
      <c r="I35" s="337"/>
      <c r="J35" s="305"/>
      <c r="K35" s="315"/>
    </row>
    <row r="36" spans="1:11" ht="12.75" hidden="1">
      <c r="A36" s="523"/>
      <c r="B36" s="525"/>
      <c r="C36" s="473"/>
      <c r="D36" s="576"/>
      <c r="E36" s="576"/>
      <c r="F36" s="481"/>
      <c r="G36" s="129"/>
      <c r="H36" s="96"/>
      <c r="I36" s="338"/>
      <c r="J36" s="209"/>
      <c r="K36" s="332"/>
    </row>
    <row r="37" spans="1:11" ht="51.75" customHeight="1">
      <c r="A37" s="505">
        <v>8</v>
      </c>
      <c r="B37" s="516" t="s">
        <v>1295</v>
      </c>
      <c r="C37" s="441" t="s">
        <v>1210</v>
      </c>
      <c r="D37" s="441" t="s">
        <v>164</v>
      </c>
      <c r="E37" s="461" t="s">
        <v>317</v>
      </c>
      <c r="F37" s="519" t="s">
        <v>1307</v>
      </c>
      <c r="G37" s="333" t="s">
        <v>1279</v>
      </c>
      <c r="H37" s="500" t="s">
        <v>321</v>
      </c>
      <c r="I37" s="448">
        <v>41997</v>
      </c>
      <c r="J37" s="435">
        <v>249746.28</v>
      </c>
      <c r="K37" s="506">
        <v>7241000</v>
      </c>
    </row>
    <row r="38" spans="1:11" ht="12.75">
      <c r="A38" s="505"/>
      <c r="B38" s="517"/>
      <c r="C38" s="441"/>
      <c r="D38" s="441"/>
      <c r="E38" s="576"/>
      <c r="F38" s="481"/>
      <c r="G38" s="294">
        <v>254741.24</v>
      </c>
      <c r="H38" s="501"/>
      <c r="I38" s="639"/>
      <c r="J38" s="436"/>
      <c r="K38" s="665"/>
    </row>
    <row r="39" spans="1:11" ht="12.75">
      <c r="A39" s="505"/>
      <c r="B39" s="517"/>
      <c r="C39" s="441"/>
      <c r="D39" s="441"/>
      <c r="E39" s="576"/>
      <c r="F39" s="481"/>
      <c r="G39" s="311" t="s">
        <v>650</v>
      </c>
      <c r="H39" s="501"/>
      <c r="I39" s="639"/>
      <c r="J39" s="436"/>
      <c r="K39" s="665"/>
    </row>
    <row r="40" spans="1:11" ht="16.5" customHeight="1">
      <c r="A40" s="505"/>
      <c r="B40" s="517"/>
      <c r="C40" s="441"/>
      <c r="D40" s="441"/>
      <c r="E40" s="576"/>
      <c r="F40" s="489"/>
      <c r="G40" s="324">
        <v>41974</v>
      </c>
      <c r="H40" s="511"/>
      <c r="I40" s="640"/>
      <c r="J40" s="437"/>
      <c r="K40" s="666"/>
    </row>
    <row r="41" spans="1:11" ht="12.75" customHeight="1" hidden="1">
      <c r="A41" s="505"/>
      <c r="B41" s="458"/>
      <c r="C41" s="473"/>
      <c r="D41" s="441"/>
      <c r="E41" s="441"/>
      <c r="F41" s="451"/>
      <c r="G41" s="213"/>
      <c r="H41" s="290"/>
      <c r="I41" s="339"/>
      <c r="J41" s="209"/>
      <c r="K41" s="332"/>
    </row>
    <row r="42" spans="1:11" ht="12.75" customHeight="1" hidden="1">
      <c r="A42" s="505"/>
      <c r="B42" s="458"/>
      <c r="C42" s="473"/>
      <c r="D42" s="441"/>
      <c r="E42" s="441"/>
      <c r="F42" s="451"/>
      <c r="G42" s="213"/>
      <c r="H42" s="290"/>
      <c r="I42" s="339"/>
      <c r="J42" s="209"/>
      <c r="K42" s="332"/>
    </row>
    <row r="43" spans="1:11" ht="3.75" customHeight="1" hidden="1">
      <c r="A43" s="505"/>
      <c r="B43" s="458"/>
      <c r="C43" s="441"/>
      <c r="D43" s="441"/>
      <c r="E43" s="441"/>
      <c r="F43" s="451"/>
      <c r="G43" s="214"/>
      <c r="H43" s="290"/>
      <c r="I43" s="339"/>
      <c r="J43" s="209"/>
      <c r="K43" s="315"/>
    </row>
    <row r="44" spans="1:11" ht="12.75" customHeight="1" hidden="1">
      <c r="A44" s="505"/>
      <c r="B44" s="458"/>
      <c r="C44" s="441"/>
      <c r="D44" s="441"/>
      <c r="E44" s="441"/>
      <c r="F44" s="451"/>
      <c r="G44" s="213"/>
      <c r="H44" s="290"/>
      <c r="I44" s="339"/>
      <c r="J44" s="209"/>
      <c r="K44" s="315"/>
    </row>
    <row r="45" spans="1:11" ht="12.75" customHeight="1" hidden="1">
      <c r="A45" s="505"/>
      <c r="B45" s="458"/>
      <c r="C45" s="441"/>
      <c r="D45" s="441"/>
      <c r="E45" s="441"/>
      <c r="F45" s="451"/>
      <c r="G45" s="211"/>
      <c r="H45" s="290"/>
      <c r="I45" s="339"/>
      <c r="J45" s="209"/>
      <c r="K45" s="315"/>
    </row>
    <row r="46" spans="1:11" ht="12.75" customHeight="1" hidden="1">
      <c r="A46" s="508"/>
      <c r="B46" s="510"/>
      <c r="C46" s="473"/>
      <c r="D46" s="441"/>
      <c r="E46" s="441"/>
      <c r="F46" s="451"/>
      <c r="G46" s="214"/>
      <c r="H46" s="291"/>
      <c r="I46" s="339"/>
      <c r="J46" s="209"/>
      <c r="K46" s="315"/>
    </row>
    <row r="47" spans="1:11" ht="12.75" customHeight="1" hidden="1">
      <c r="A47" s="508"/>
      <c r="B47" s="510"/>
      <c r="C47" s="473"/>
      <c r="D47" s="441"/>
      <c r="E47" s="441"/>
      <c r="F47" s="451"/>
      <c r="G47" s="213"/>
      <c r="H47" s="291"/>
      <c r="I47" s="339"/>
      <c r="J47" s="209"/>
      <c r="K47" s="315"/>
    </row>
    <row r="48" spans="1:11" ht="29.25" customHeight="1">
      <c r="A48" s="505">
        <v>9</v>
      </c>
      <c r="B48" s="663" t="s">
        <v>1289</v>
      </c>
      <c r="C48" s="441" t="s">
        <v>1210</v>
      </c>
      <c r="D48" s="441" t="s">
        <v>164</v>
      </c>
      <c r="E48" s="645" t="s">
        <v>834</v>
      </c>
      <c r="F48" s="481" t="s">
        <v>1313</v>
      </c>
      <c r="G48" s="333" t="s">
        <v>1280</v>
      </c>
      <c r="H48" s="655" t="s">
        <v>1285</v>
      </c>
      <c r="I48" s="448">
        <v>41997</v>
      </c>
      <c r="J48" s="443">
        <v>298500</v>
      </c>
      <c r="K48" s="429">
        <v>9249613</v>
      </c>
    </row>
    <row r="49" spans="1:11" ht="12.75">
      <c r="A49" s="505"/>
      <c r="B49" s="664"/>
      <c r="C49" s="441"/>
      <c r="D49" s="441"/>
      <c r="E49" s="646"/>
      <c r="F49" s="481"/>
      <c r="G49" s="294">
        <v>300000</v>
      </c>
      <c r="H49" s="473"/>
      <c r="I49" s="639"/>
      <c r="J49" s="443"/>
      <c r="K49" s="446"/>
    </row>
    <row r="50" spans="1:11" ht="12.75">
      <c r="A50" s="505"/>
      <c r="B50" s="664"/>
      <c r="C50" s="441"/>
      <c r="D50" s="441"/>
      <c r="E50" s="646"/>
      <c r="F50" s="481"/>
      <c r="G50" s="311" t="s">
        <v>650</v>
      </c>
      <c r="H50" s="473"/>
      <c r="I50" s="639"/>
      <c r="J50" s="443"/>
      <c r="K50" s="446"/>
    </row>
    <row r="51" spans="1:11" ht="15" customHeight="1">
      <c r="A51" s="506"/>
      <c r="B51" s="664"/>
      <c r="C51" s="441"/>
      <c r="D51" s="441"/>
      <c r="E51" s="659"/>
      <c r="F51" s="507"/>
      <c r="G51" s="324">
        <v>41974</v>
      </c>
      <c r="H51" s="656"/>
      <c r="I51" s="640"/>
      <c r="J51" s="443"/>
      <c r="K51" s="447"/>
    </row>
    <row r="52" spans="1:11" ht="17.25" customHeight="1">
      <c r="A52" s="445">
        <v>10</v>
      </c>
      <c r="B52" s="651" t="s">
        <v>1290</v>
      </c>
      <c r="C52" s="441" t="s">
        <v>1210</v>
      </c>
      <c r="D52" s="441" t="s">
        <v>164</v>
      </c>
      <c r="E52" s="660" t="s">
        <v>834</v>
      </c>
      <c r="F52" s="470" t="s">
        <v>1312</v>
      </c>
      <c r="G52" s="334" t="s">
        <v>1281</v>
      </c>
      <c r="H52" s="655" t="s">
        <v>1285</v>
      </c>
      <c r="I52" s="474">
        <v>41743</v>
      </c>
      <c r="J52" s="435">
        <v>332760</v>
      </c>
      <c r="K52" s="445">
        <v>1721311</v>
      </c>
    </row>
    <row r="53" spans="1:11" ht="12.75">
      <c r="A53" s="446"/>
      <c r="B53" s="652"/>
      <c r="C53" s="441"/>
      <c r="D53" s="441"/>
      <c r="E53" s="646"/>
      <c r="F53" s="471"/>
      <c r="G53" s="294">
        <v>376000</v>
      </c>
      <c r="H53" s="473"/>
      <c r="I53" s="475"/>
      <c r="J53" s="436"/>
      <c r="K53" s="446"/>
    </row>
    <row r="54" spans="1:11" ht="12.75">
      <c r="A54" s="446"/>
      <c r="B54" s="652"/>
      <c r="C54" s="441"/>
      <c r="D54" s="441"/>
      <c r="E54" s="646"/>
      <c r="F54" s="471"/>
      <c r="G54" s="311" t="s">
        <v>650</v>
      </c>
      <c r="H54" s="473"/>
      <c r="I54" s="475"/>
      <c r="J54" s="436"/>
      <c r="K54" s="446"/>
    </row>
    <row r="55" spans="1:11" ht="22.5" customHeight="1">
      <c r="A55" s="447"/>
      <c r="B55" s="653"/>
      <c r="C55" s="441"/>
      <c r="D55" s="441"/>
      <c r="E55" s="659"/>
      <c r="F55" s="499"/>
      <c r="G55" s="324">
        <v>41730</v>
      </c>
      <c r="H55" s="656"/>
      <c r="I55" s="650"/>
      <c r="J55" s="437"/>
      <c r="K55" s="447"/>
    </row>
    <row r="56" spans="1:11" ht="26.25" customHeight="1">
      <c r="A56" s="445">
        <v>11</v>
      </c>
      <c r="B56" s="651" t="s">
        <v>1291</v>
      </c>
      <c r="C56" s="441" t="s">
        <v>1210</v>
      </c>
      <c r="D56" s="441" t="s">
        <v>164</v>
      </c>
      <c r="E56" s="459" t="s">
        <v>834</v>
      </c>
      <c r="F56" s="470" t="s">
        <v>1311</v>
      </c>
      <c r="G56" s="296" t="s">
        <v>1282</v>
      </c>
      <c r="H56" s="490" t="s">
        <v>1288</v>
      </c>
      <c r="I56" s="668">
        <v>41962</v>
      </c>
      <c r="J56" s="435">
        <v>341653.15</v>
      </c>
      <c r="K56" s="445">
        <v>6350310</v>
      </c>
    </row>
    <row r="57" spans="1:11" ht="12.75">
      <c r="A57" s="446"/>
      <c r="B57" s="652"/>
      <c r="C57" s="441"/>
      <c r="D57" s="441"/>
      <c r="E57" s="460"/>
      <c r="F57" s="471"/>
      <c r="G57" s="294">
        <v>343370</v>
      </c>
      <c r="H57" s="453"/>
      <c r="I57" s="446"/>
      <c r="J57" s="436"/>
      <c r="K57" s="446"/>
    </row>
    <row r="58" spans="1:11" ht="12.75">
      <c r="A58" s="446"/>
      <c r="B58" s="652"/>
      <c r="C58" s="441"/>
      <c r="D58" s="441"/>
      <c r="E58" s="460"/>
      <c r="F58" s="471"/>
      <c r="G58" s="311" t="s">
        <v>650</v>
      </c>
      <c r="H58" s="453"/>
      <c r="I58" s="446"/>
      <c r="J58" s="436"/>
      <c r="K58" s="446"/>
    </row>
    <row r="59" spans="1:11" ht="12.75">
      <c r="A59" s="447"/>
      <c r="B59" s="653"/>
      <c r="C59" s="441"/>
      <c r="D59" s="441"/>
      <c r="E59" s="642"/>
      <c r="F59" s="499"/>
      <c r="G59" s="324">
        <v>41974</v>
      </c>
      <c r="H59" s="483"/>
      <c r="I59" s="447"/>
      <c r="J59" s="437"/>
      <c r="K59" s="447"/>
    </row>
    <row r="60" spans="1:11" ht="30.75" customHeight="1">
      <c r="A60" s="445">
        <v>12</v>
      </c>
      <c r="B60" s="651" t="s">
        <v>1326</v>
      </c>
      <c r="C60" s="441" t="s">
        <v>1210</v>
      </c>
      <c r="D60" s="441" t="s">
        <v>164</v>
      </c>
      <c r="E60" s="441" t="s">
        <v>834</v>
      </c>
      <c r="F60" s="429" t="s">
        <v>1321</v>
      </c>
      <c r="G60" s="321" t="s">
        <v>1283</v>
      </c>
      <c r="H60" s="482" t="s">
        <v>1258</v>
      </c>
      <c r="I60" s="668">
        <v>41976</v>
      </c>
      <c r="J60" s="670" t="s">
        <v>1360</v>
      </c>
      <c r="K60" s="429" t="s">
        <v>1303</v>
      </c>
    </row>
    <row r="61" spans="1:11" ht="11.25" customHeight="1">
      <c r="A61" s="446"/>
      <c r="B61" s="652"/>
      <c r="C61" s="441"/>
      <c r="D61" s="441"/>
      <c r="E61" s="441"/>
      <c r="F61" s="430"/>
      <c r="G61" s="294">
        <v>16793896.52</v>
      </c>
      <c r="H61" s="453"/>
      <c r="I61" s="446"/>
      <c r="J61" s="436"/>
      <c r="K61" s="446"/>
    </row>
    <row r="62" spans="1:11" ht="12.75" customHeight="1">
      <c r="A62" s="446"/>
      <c r="B62" s="652"/>
      <c r="C62" s="441"/>
      <c r="D62" s="441"/>
      <c r="E62" s="441"/>
      <c r="F62" s="430"/>
      <c r="G62" s="311" t="s">
        <v>650</v>
      </c>
      <c r="H62" s="453"/>
      <c r="I62" s="446"/>
      <c r="J62" s="436"/>
      <c r="K62" s="446"/>
    </row>
    <row r="63" spans="1:11" ht="12.75" customHeight="1">
      <c r="A63" s="447"/>
      <c r="B63" s="653"/>
      <c r="C63" s="429"/>
      <c r="D63" s="429"/>
      <c r="E63" s="441"/>
      <c r="F63" s="669"/>
      <c r="G63" s="324">
        <v>41913</v>
      </c>
      <c r="H63" s="483"/>
      <c r="I63" s="447"/>
      <c r="J63" s="437"/>
      <c r="K63" s="447"/>
    </row>
    <row r="64" spans="1:11" ht="70.5" customHeight="1">
      <c r="A64" s="445">
        <v>13</v>
      </c>
      <c r="B64" s="651" t="s">
        <v>1323</v>
      </c>
      <c r="C64" s="441" t="s">
        <v>1210</v>
      </c>
      <c r="D64" s="441" t="s">
        <v>164</v>
      </c>
      <c r="E64" s="441" t="s">
        <v>317</v>
      </c>
      <c r="F64" s="654" t="s">
        <v>1314</v>
      </c>
      <c r="G64" s="322" t="s">
        <v>1301</v>
      </c>
      <c r="H64" s="655" t="s">
        <v>1285</v>
      </c>
      <c r="I64" s="474">
        <v>41968</v>
      </c>
      <c r="J64" s="443">
        <v>119760</v>
      </c>
      <c r="K64" s="445">
        <v>2221010</v>
      </c>
    </row>
    <row r="65" spans="1:11" ht="12.75">
      <c r="A65" s="446"/>
      <c r="B65" s="652"/>
      <c r="C65" s="441"/>
      <c r="D65" s="441"/>
      <c r="E65" s="441"/>
      <c r="F65" s="654"/>
      <c r="G65" s="294">
        <v>120000</v>
      </c>
      <c r="H65" s="473"/>
      <c r="I65" s="475"/>
      <c r="J65" s="443"/>
      <c r="K65" s="446"/>
    </row>
    <row r="66" spans="1:11" ht="12.75">
      <c r="A66" s="446"/>
      <c r="B66" s="652"/>
      <c r="C66" s="441"/>
      <c r="D66" s="441"/>
      <c r="E66" s="441"/>
      <c r="F66" s="654"/>
      <c r="G66" s="311" t="s">
        <v>650</v>
      </c>
      <c r="H66" s="473"/>
      <c r="I66" s="475"/>
      <c r="J66" s="443"/>
      <c r="K66" s="446"/>
    </row>
    <row r="67" spans="1:11" ht="12.75">
      <c r="A67" s="447"/>
      <c r="B67" s="653"/>
      <c r="C67" s="429"/>
      <c r="D67" s="429"/>
      <c r="E67" s="441"/>
      <c r="F67" s="654"/>
      <c r="G67" s="324">
        <v>41974</v>
      </c>
      <c r="H67" s="656"/>
      <c r="I67" s="650"/>
      <c r="J67" s="443"/>
      <c r="K67" s="447"/>
    </row>
    <row r="68" spans="1:11" ht="67.5" customHeight="1">
      <c r="A68" s="445">
        <v>14</v>
      </c>
      <c r="B68" s="448" t="s">
        <v>1327</v>
      </c>
      <c r="C68" s="441" t="s">
        <v>1210</v>
      </c>
      <c r="D68" s="441" t="s">
        <v>164</v>
      </c>
      <c r="E68" s="431" t="s">
        <v>834</v>
      </c>
      <c r="F68" s="671" t="s">
        <v>1315</v>
      </c>
      <c r="G68" s="321" t="s">
        <v>1317</v>
      </c>
      <c r="H68" s="500" t="s">
        <v>1232</v>
      </c>
      <c r="I68" s="474">
        <v>41989</v>
      </c>
      <c r="J68" s="435">
        <v>360288</v>
      </c>
      <c r="K68" s="445">
        <v>9241427</v>
      </c>
    </row>
    <row r="69" spans="1:11" ht="12.75">
      <c r="A69" s="446"/>
      <c r="B69" s="449"/>
      <c r="C69" s="441"/>
      <c r="D69" s="441"/>
      <c r="E69" s="441"/>
      <c r="F69" s="576"/>
      <c r="G69" s="295">
        <v>360288</v>
      </c>
      <c r="H69" s="501"/>
      <c r="I69" s="648"/>
      <c r="J69" s="436"/>
      <c r="K69" s="446"/>
    </row>
    <row r="70" spans="1:11" ht="12.75">
      <c r="A70" s="446"/>
      <c r="B70" s="449"/>
      <c r="C70" s="441"/>
      <c r="D70" s="441"/>
      <c r="E70" s="441"/>
      <c r="F70" s="576"/>
      <c r="G70" s="311" t="s">
        <v>650</v>
      </c>
      <c r="H70" s="501"/>
      <c r="I70" s="648"/>
      <c r="J70" s="436"/>
      <c r="K70" s="446"/>
    </row>
    <row r="71" spans="1:11" ht="14.25" customHeight="1">
      <c r="A71" s="447"/>
      <c r="B71" s="450"/>
      <c r="C71" s="429"/>
      <c r="D71" s="429"/>
      <c r="E71" s="441"/>
      <c r="F71" s="576"/>
      <c r="G71" s="324">
        <v>41974</v>
      </c>
      <c r="H71" s="511"/>
      <c r="I71" s="649"/>
      <c r="J71" s="437"/>
      <c r="K71" s="447"/>
    </row>
    <row r="72" spans="1:11" ht="88.5" customHeight="1">
      <c r="A72" s="445">
        <v>15</v>
      </c>
      <c r="B72" s="457" t="s">
        <v>1328</v>
      </c>
      <c r="C72" s="441" t="s">
        <v>1210</v>
      </c>
      <c r="D72" s="441" t="s">
        <v>164</v>
      </c>
      <c r="E72" s="441" t="s">
        <v>317</v>
      </c>
      <c r="F72" s="441" t="s">
        <v>1319</v>
      </c>
      <c r="G72" s="258" t="s">
        <v>1299</v>
      </c>
      <c r="H72" s="676" t="s">
        <v>1300</v>
      </c>
      <c r="I72" s="457">
        <v>42002</v>
      </c>
      <c r="J72" s="443">
        <v>85800</v>
      </c>
      <c r="K72" s="679">
        <v>7492030</v>
      </c>
    </row>
    <row r="73" spans="1:11" ht="12.75">
      <c r="A73" s="446"/>
      <c r="B73" s="458"/>
      <c r="C73" s="441"/>
      <c r="D73" s="441"/>
      <c r="E73" s="441"/>
      <c r="F73" s="441"/>
      <c r="G73" s="294">
        <v>86900</v>
      </c>
      <c r="H73" s="677"/>
      <c r="I73" s="457"/>
      <c r="J73" s="443"/>
      <c r="K73" s="679"/>
    </row>
    <row r="74" spans="1:11" ht="14.25" customHeight="1">
      <c r="A74" s="446"/>
      <c r="B74" s="458"/>
      <c r="C74" s="441"/>
      <c r="D74" s="441"/>
      <c r="E74" s="441"/>
      <c r="F74" s="441"/>
      <c r="G74" s="311" t="s">
        <v>650</v>
      </c>
      <c r="H74" s="677"/>
      <c r="I74" s="457"/>
      <c r="J74" s="443"/>
      <c r="K74" s="679"/>
    </row>
    <row r="75" spans="1:11" ht="13.5" customHeight="1">
      <c r="A75" s="447"/>
      <c r="B75" s="458"/>
      <c r="C75" s="429"/>
      <c r="D75" s="429"/>
      <c r="E75" s="441"/>
      <c r="F75" s="441"/>
      <c r="G75" s="324">
        <v>41974</v>
      </c>
      <c r="H75" s="678"/>
      <c r="I75" s="457"/>
      <c r="J75" s="443"/>
      <c r="K75" s="679"/>
    </row>
    <row r="76" spans="1:11" ht="50.25" customHeight="1">
      <c r="A76" s="445">
        <v>16</v>
      </c>
      <c r="B76" s="448" t="s">
        <v>1324</v>
      </c>
      <c r="C76" s="441" t="s">
        <v>1210</v>
      </c>
      <c r="D76" s="441" t="s">
        <v>164</v>
      </c>
      <c r="E76" s="459" t="s">
        <v>317</v>
      </c>
      <c r="F76" s="672" t="s">
        <v>1318</v>
      </c>
      <c r="G76" s="258" t="s">
        <v>1302</v>
      </c>
      <c r="H76" s="673" t="s">
        <v>1320</v>
      </c>
      <c r="I76" s="474">
        <v>41989</v>
      </c>
      <c r="J76" s="435">
        <v>65000</v>
      </c>
      <c r="K76" s="445">
        <v>8040030</v>
      </c>
    </row>
    <row r="77" spans="1:11" ht="12.75">
      <c r="A77" s="446"/>
      <c r="B77" s="449"/>
      <c r="C77" s="441"/>
      <c r="D77" s="441"/>
      <c r="E77" s="460"/>
      <c r="F77" s="643"/>
      <c r="G77" s="295">
        <v>65000</v>
      </c>
      <c r="H77" s="674"/>
      <c r="I77" s="648"/>
      <c r="J77" s="436"/>
      <c r="K77" s="446"/>
    </row>
    <row r="78" spans="1:11" ht="12.75">
      <c r="A78" s="446"/>
      <c r="B78" s="449"/>
      <c r="C78" s="441"/>
      <c r="D78" s="441"/>
      <c r="E78" s="460"/>
      <c r="F78" s="643"/>
      <c r="G78" s="311" t="s">
        <v>650</v>
      </c>
      <c r="H78" s="674"/>
      <c r="I78" s="648"/>
      <c r="J78" s="436"/>
      <c r="K78" s="446"/>
    </row>
    <row r="79" spans="1:11" ht="12" customHeight="1">
      <c r="A79" s="447"/>
      <c r="B79" s="449"/>
      <c r="C79" s="429"/>
      <c r="D79" s="429"/>
      <c r="E79" s="460"/>
      <c r="F79" s="643"/>
      <c r="G79" s="324">
        <v>41974</v>
      </c>
      <c r="H79" s="675"/>
      <c r="I79" s="649"/>
      <c r="J79" s="436"/>
      <c r="K79" s="446"/>
    </row>
    <row r="80" spans="1:11" ht="41.25" customHeight="1">
      <c r="A80" s="445">
        <v>17</v>
      </c>
      <c r="B80" s="448" t="s">
        <v>1325</v>
      </c>
      <c r="C80" s="441" t="s">
        <v>1210</v>
      </c>
      <c r="D80" s="441" t="s">
        <v>164</v>
      </c>
      <c r="E80" s="441" t="s">
        <v>317</v>
      </c>
      <c r="F80" s="441" t="s">
        <v>1322</v>
      </c>
      <c r="G80" s="322" t="s">
        <v>1316</v>
      </c>
      <c r="H80" s="655" t="s">
        <v>1285</v>
      </c>
      <c r="I80" s="448">
        <v>42002</v>
      </c>
      <c r="J80" s="435">
        <v>267000</v>
      </c>
      <c r="K80" s="445">
        <v>2221010</v>
      </c>
    </row>
    <row r="81" spans="1:11" ht="12.75">
      <c r="A81" s="446"/>
      <c r="B81" s="449"/>
      <c r="C81" s="441"/>
      <c r="D81" s="441"/>
      <c r="E81" s="441"/>
      <c r="F81" s="441"/>
      <c r="G81" s="294">
        <v>284400</v>
      </c>
      <c r="H81" s="473"/>
      <c r="I81" s="639"/>
      <c r="J81" s="436"/>
      <c r="K81" s="446"/>
    </row>
    <row r="82" spans="1:11" ht="12.75">
      <c r="A82" s="446"/>
      <c r="B82" s="449"/>
      <c r="C82" s="441"/>
      <c r="D82" s="441"/>
      <c r="E82" s="441"/>
      <c r="F82" s="441"/>
      <c r="G82" s="311" t="s">
        <v>650</v>
      </c>
      <c r="H82" s="473"/>
      <c r="I82" s="639"/>
      <c r="J82" s="436"/>
      <c r="K82" s="446"/>
    </row>
    <row r="83" spans="1:11" ht="10.5" customHeight="1">
      <c r="A83" s="447"/>
      <c r="B83" s="450"/>
      <c r="C83" s="429"/>
      <c r="D83" s="429"/>
      <c r="E83" s="441"/>
      <c r="F83" s="441"/>
      <c r="G83" s="289">
        <v>41974</v>
      </c>
      <c r="H83" s="656"/>
      <c r="I83" s="640"/>
      <c r="J83" s="437"/>
      <c r="K83" s="447"/>
    </row>
    <row r="84" spans="1:11" ht="51">
      <c r="A84" s="445">
        <v>18</v>
      </c>
      <c r="B84" s="448" t="s">
        <v>1334</v>
      </c>
      <c r="C84" s="441" t="s">
        <v>1329</v>
      </c>
      <c r="D84" s="441" t="s">
        <v>164</v>
      </c>
      <c r="E84" s="441" t="s">
        <v>834</v>
      </c>
      <c r="F84" s="441" t="s">
        <v>1330</v>
      </c>
      <c r="G84" s="322" t="s">
        <v>1340</v>
      </c>
      <c r="H84" s="429" t="s">
        <v>1331</v>
      </c>
      <c r="I84" s="474">
        <v>41989</v>
      </c>
      <c r="J84" s="435">
        <v>2954362.34</v>
      </c>
      <c r="K84" s="429" t="s">
        <v>1332</v>
      </c>
    </row>
    <row r="85" spans="1:11" ht="12.75">
      <c r="A85" s="446"/>
      <c r="B85" s="449"/>
      <c r="C85" s="441"/>
      <c r="D85" s="441"/>
      <c r="E85" s="441"/>
      <c r="F85" s="441"/>
      <c r="G85" s="294">
        <v>2984204.38</v>
      </c>
      <c r="H85" s="430"/>
      <c r="I85" s="648"/>
      <c r="J85" s="436"/>
      <c r="K85" s="446"/>
    </row>
    <row r="86" spans="1:11" ht="12.75">
      <c r="A86" s="446"/>
      <c r="B86" s="449"/>
      <c r="C86" s="441"/>
      <c r="D86" s="441"/>
      <c r="E86" s="441"/>
      <c r="F86" s="441"/>
      <c r="G86" s="311" t="s">
        <v>650</v>
      </c>
      <c r="H86" s="430"/>
      <c r="I86" s="648"/>
      <c r="J86" s="436"/>
      <c r="K86" s="446"/>
    </row>
    <row r="87" spans="1:11" ht="12.75">
      <c r="A87" s="447"/>
      <c r="B87" s="450"/>
      <c r="C87" s="429"/>
      <c r="D87" s="429"/>
      <c r="E87" s="441"/>
      <c r="F87" s="441"/>
      <c r="G87" s="289">
        <v>41943</v>
      </c>
      <c r="H87" s="431"/>
      <c r="I87" s="649"/>
      <c r="J87" s="437"/>
      <c r="K87" s="447"/>
    </row>
    <row r="88" spans="1:11" ht="63.75" customHeight="1">
      <c r="A88" s="445">
        <v>19</v>
      </c>
      <c r="B88" s="448" t="s">
        <v>1335</v>
      </c>
      <c r="C88" s="441" t="s">
        <v>1329</v>
      </c>
      <c r="D88" s="441" t="s">
        <v>164</v>
      </c>
      <c r="E88" s="441" t="s">
        <v>317</v>
      </c>
      <c r="F88" s="441" t="s">
        <v>1336</v>
      </c>
      <c r="G88" s="212" t="s">
        <v>1341</v>
      </c>
      <c r="H88" s="473" t="s">
        <v>1287</v>
      </c>
      <c r="I88" s="474">
        <v>41989</v>
      </c>
      <c r="J88" s="435">
        <v>146300</v>
      </c>
      <c r="K88" s="445" t="s">
        <v>1337</v>
      </c>
    </row>
    <row r="89" spans="1:11" ht="12.75">
      <c r="A89" s="446"/>
      <c r="B89" s="449"/>
      <c r="C89" s="441"/>
      <c r="D89" s="441"/>
      <c r="E89" s="441"/>
      <c r="F89" s="441"/>
      <c r="G89" s="294">
        <v>147300</v>
      </c>
      <c r="H89" s="473"/>
      <c r="I89" s="648"/>
      <c r="J89" s="436"/>
      <c r="K89" s="446"/>
    </row>
    <row r="90" spans="1:11" ht="12.75">
      <c r="A90" s="446"/>
      <c r="B90" s="449"/>
      <c r="C90" s="441"/>
      <c r="D90" s="441"/>
      <c r="E90" s="441"/>
      <c r="F90" s="441"/>
      <c r="G90" s="311" t="s">
        <v>650</v>
      </c>
      <c r="H90" s="473"/>
      <c r="I90" s="648"/>
      <c r="J90" s="436"/>
      <c r="K90" s="446"/>
    </row>
    <row r="91" spans="1:11" ht="13.5" customHeight="1">
      <c r="A91" s="447"/>
      <c r="B91" s="450"/>
      <c r="C91" s="429"/>
      <c r="D91" s="429"/>
      <c r="E91" s="441"/>
      <c r="F91" s="441"/>
      <c r="G91" s="324">
        <v>42004</v>
      </c>
      <c r="H91" s="529"/>
      <c r="I91" s="649"/>
      <c r="J91" s="437"/>
      <c r="K91" s="447"/>
    </row>
    <row r="92" spans="1:11" ht="60" customHeight="1">
      <c r="A92" s="445">
        <v>20</v>
      </c>
      <c r="B92" s="448" t="s">
        <v>1343</v>
      </c>
      <c r="C92" s="441" t="s">
        <v>1329</v>
      </c>
      <c r="D92" s="441" t="s">
        <v>164</v>
      </c>
      <c r="E92" s="441" t="s">
        <v>317</v>
      </c>
      <c r="F92" s="441" t="s">
        <v>1338</v>
      </c>
      <c r="G92" s="323" t="s">
        <v>1342</v>
      </c>
      <c r="H92" s="429" t="s">
        <v>1344</v>
      </c>
      <c r="I92" s="448">
        <v>42002</v>
      </c>
      <c r="J92" s="435">
        <v>50800</v>
      </c>
      <c r="K92" s="445" t="s">
        <v>1339</v>
      </c>
    </row>
    <row r="93" spans="1:11" ht="12.75">
      <c r="A93" s="446"/>
      <c r="B93" s="449"/>
      <c r="C93" s="441"/>
      <c r="D93" s="441"/>
      <c r="E93" s="441"/>
      <c r="F93" s="441"/>
      <c r="G93" s="294">
        <v>51000</v>
      </c>
      <c r="H93" s="430"/>
      <c r="I93" s="639"/>
      <c r="J93" s="436"/>
      <c r="K93" s="446"/>
    </row>
    <row r="94" spans="1:11" ht="12.75">
      <c r="A94" s="446"/>
      <c r="B94" s="449"/>
      <c r="C94" s="441"/>
      <c r="D94" s="441"/>
      <c r="E94" s="441"/>
      <c r="F94" s="441"/>
      <c r="G94" s="311" t="s">
        <v>650</v>
      </c>
      <c r="H94" s="430"/>
      <c r="I94" s="639"/>
      <c r="J94" s="436"/>
      <c r="K94" s="446"/>
    </row>
    <row r="95" spans="1:11" ht="12.75">
      <c r="A95" s="447"/>
      <c r="B95" s="450"/>
      <c r="C95" s="429"/>
      <c r="D95" s="429"/>
      <c r="E95" s="441"/>
      <c r="F95" s="441"/>
      <c r="G95" s="289">
        <v>42004</v>
      </c>
      <c r="H95" s="431"/>
      <c r="I95" s="640"/>
      <c r="J95" s="437"/>
      <c r="K95" s="447"/>
    </row>
    <row r="96" spans="1:11" ht="75" customHeight="1">
      <c r="A96" s="445">
        <v>21</v>
      </c>
      <c r="B96" s="448" t="s">
        <v>1349</v>
      </c>
      <c r="C96" s="441" t="s">
        <v>1329</v>
      </c>
      <c r="D96" s="441" t="s">
        <v>164</v>
      </c>
      <c r="E96" s="441" t="s">
        <v>1345</v>
      </c>
      <c r="F96" s="441" t="s">
        <v>1346</v>
      </c>
      <c r="G96" s="322" t="s">
        <v>1347</v>
      </c>
      <c r="H96" s="429" t="s">
        <v>1255</v>
      </c>
      <c r="I96" s="448">
        <v>41998</v>
      </c>
      <c r="J96" s="435">
        <v>1265500</v>
      </c>
      <c r="K96" s="445" t="s">
        <v>1348</v>
      </c>
    </row>
    <row r="97" spans="1:11" ht="12" customHeight="1">
      <c r="A97" s="446"/>
      <c r="B97" s="449"/>
      <c r="C97" s="441"/>
      <c r="D97" s="441"/>
      <c r="E97" s="441"/>
      <c r="F97" s="441"/>
      <c r="G97" s="294">
        <v>1265660</v>
      </c>
      <c r="H97" s="430"/>
      <c r="I97" s="639"/>
      <c r="J97" s="436"/>
      <c r="K97" s="446"/>
    </row>
    <row r="98" spans="1:11" ht="12.75">
      <c r="A98" s="446"/>
      <c r="B98" s="449"/>
      <c r="C98" s="441"/>
      <c r="D98" s="441"/>
      <c r="E98" s="441"/>
      <c r="F98" s="441"/>
      <c r="G98" s="311" t="s">
        <v>650</v>
      </c>
      <c r="H98" s="430"/>
      <c r="I98" s="639"/>
      <c r="J98" s="436"/>
      <c r="K98" s="446"/>
    </row>
    <row r="99" spans="1:11" ht="12.75" customHeight="1">
      <c r="A99" s="447"/>
      <c r="B99" s="450"/>
      <c r="C99" s="429"/>
      <c r="D99" s="429"/>
      <c r="E99" s="441"/>
      <c r="F99" s="441"/>
      <c r="G99" s="324">
        <v>42004</v>
      </c>
      <c r="H99" s="431"/>
      <c r="I99" s="640"/>
      <c r="J99" s="437"/>
      <c r="K99" s="447"/>
    </row>
    <row r="100" spans="1:11" ht="70.5" customHeight="1">
      <c r="A100" s="445">
        <v>22</v>
      </c>
      <c r="B100" s="448" t="s">
        <v>1358</v>
      </c>
      <c r="C100" s="429" t="s">
        <v>1329</v>
      </c>
      <c r="D100" s="441" t="s">
        <v>164</v>
      </c>
      <c r="E100" s="645" t="s">
        <v>1351</v>
      </c>
      <c r="F100" s="441" t="s">
        <v>1357</v>
      </c>
      <c r="G100" s="322" t="s">
        <v>1350</v>
      </c>
      <c r="H100" s="429" t="s">
        <v>1124</v>
      </c>
      <c r="I100" s="448">
        <v>41977</v>
      </c>
      <c r="J100" s="435">
        <v>250000</v>
      </c>
      <c r="K100" s="445" t="s">
        <v>1352</v>
      </c>
    </row>
    <row r="101" spans="1:11" ht="12.75">
      <c r="A101" s="446"/>
      <c r="B101" s="449"/>
      <c r="C101" s="430"/>
      <c r="D101" s="441"/>
      <c r="E101" s="646"/>
      <c r="F101" s="441"/>
      <c r="G101" s="294">
        <v>250000</v>
      </c>
      <c r="H101" s="430"/>
      <c r="I101" s="639"/>
      <c r="J101" s="436"/>
      <c r="K101" s="446"/>
    </row>
    <row r="102" spans="1:11" ht="12.75">
      <c r="A102" s="446"/>
      <c r="B102" s="449"/>
      <c r="C102" s="430"/>
      <c r="D102" s="441"/>
      <c r="E102" s="646"/>
      <c r="F102" s="441"/>
      <c r="G102" s="311" t="s">
        <v>650</v>
      </c>
      <c r="H102" s="430"/>
      <c r="I102" s="639"/>
      <c r="J102" s="436"/>
      <c r="K102" s="446"/>
    </row>
    <row r="103" spans="1:11" ht="16.5" customHeight="1">
      <c r="A103" s="447"/>
      <c r="B103" s="450"/>
      <c r="C103" s="431"/>
      <c r="D103" s="429"/>
      <c r="E103" s="647"/>
      <c r="F103" s="441"/>
      <c r="G103" s="324">
        <v>41944</v>
      </c>
      <c r="H103" s="431"/>
      <c r="I103" s="640"/>
      <c r="J103" s="437"/>
      <c r="K103" s="447"/>
    </row>
    <row r="104" spans="1:11" ht="12.75">
      <c r="A104" s="446">
        <v>23</v>
      </c>
      <c r="B104" s="449"/>
      <c r="C104" s="441"/>
      <c r="D104" s="441"/>
      <c r="E104" s="460"/>
      <c r="F104" s="643"/>
      <c r="G104" s="294"/>
      <c r="H104" s="430"/>
      <c r="I104" s="637"/>
      <c r="J104" s="436"/>
      <c r="K104" s="439"/>
    </row>
    <row r="105" spans="1:11" ht="12.75">
      <c r="A105" s="446"/>
      <c r="B105" s="449"/>
      <c r="C105" s="441"/>
      <c r="D105" s="441"/>
      <c r="E105" s="460"/>
      <c r="F105" s="643"/>
      <c r="G105" s="311"/>
      <c r="H105" s="430"/>
      <c r="I105" s="637"/>
      <c r="J105" s="436"/>
      <c r="K105" s="439"/>
    </row>
    <row r="106" spans="1:11" ht="12.75">
      <c r="A106" s="447"/>
      <c r="B106" s="450"/>
      <c r="C106" s="441"/>
      <c r="D106" s="441"/>
      <c r="E106" s="642"/>
      <c r="F106" s="644"/>
      <c r="G106" s="289"/>
      <c r="H106" s="431"/>
      <c r="I106" s="638"/>
      <c r="J106" s="437"/>
      <c r="K106" s="440"/>
    </row>
    <row r="107" spans="1:11" ht="12.75">
      <c r="A107" s="315"/>
      <c r="B107" s="313"/>
      <c r="C107" s="293"/>
      <c r="D107" s="293"/>
      <c r="E107" s="293"/>
      <c r="F107" s="177"/>
      <c r="G107" s="289"/>
      <c r="H107" s="177"/>
      <c r="I107" s="330"/>
      <c r="J107" s="312"/>
      <c r="K107" s="306"/>
    </row>
    <row r="108" spans="1:11" ht="12.75">
      <c r="A108" s="316"/>
      <c r="B108" s="317"/>
      <c r="C108" s="284"/>
      <c r="D108" s="284"/>
      <c r="E108" s="284"/>
      <c r="F108" s="316"/>
      <c r="G108" s="284"/>
      <c r="H108" s="284"/>
      <c r="I108" s="315"/>
      <c r="J108" s="284"/>
      <c r="K108" s="318"/>
    </row>
    <row r="109" spans="1:10" ht="12.75">
      <c r="A109" s="285"/>
      <c r="B109" s="286"/>
      <c r="C109" s="285"/>
      <c r="D109" s="285"/>
      <c r="E109" s="285"/>
      <c r="F109" s="285"/>
      <c r="G109" s="314">
        <f>G7+G11+G15+G19+G23+G27+G31+G38+G49+G53+G57+G61+G65+G69+G73+G77+G81+G85+G89+G93+G97+G101</f>
        <v>27198160.139999997</v>
      </c>
      <c r="H109" s="285"/>
      <c r="I109" s="340"/>
      <c r="J109" s="314">
        <f>SUM(J6:J108)</f>
        <v>10278779.77</v>
      </c>
    </row>
    <row r="111" ht="12.75">
      <c r="G111" s="299">
        <f>G109+360288</f>
        <v>27558448.139999997</v>
      </c>
    </row>
    <row r="112" ht="12.75">
      <c r="G112" s="310" t="s">
        <v>1254</v>
      </c>
    </row>
  </sheetData>
  <sheetProtection selectLockedCells="1" selectUnlockedCells="1"/>
  <mergeCells count="257">
    <mergeCell ref="H6:H9"/>
    <mergeCell ref="I6:I9"/>
    <mergeCell ref="J6:J9"/>
    <mergeCell ref="K6:K9"/>
    <mergeCell ref="H10:H13"/>
    <mergeCell ref="H14:H17"/>
    <mergeCell ref="I14:I17"/>
    <mergeCell ref="J14:J17"/>
    <mergeCell ref="K14:K17"/>
    <mergeCell ref="I10:I13"/>
    <mergeCell ref="H84:H87"/>
    <mergeCell ref="I84:I87"/>
    <mergeCell ref="J84:J87"/>
    <mergeCell ref="K84:K87"/>
    <mergeCell ref="A6:A9"/>
    <mergeCell ref="B6:B9"/>
    <mergeCell ref="C6:C9"/>
    <mergeCell ref="D6:D9"/>
    <mergeCell ref="E6:E9"/>
    <mergeCell ref="F6:F9"/>
    <mergeCell ref="H80:H83"/>
    <mergeCell ref="I80:I83"/>
    <mergeCell ref="J80:J83"/>
    <mergeCell ref="K80:K83"/>
    <mergeCell ref="A84:A87"/>
    <mergeCell ref="B84:B87"/>
    <mergeCell ref="C84:C87"/>
    <mergeCell ref="D84:D87"/>
    <mergeCell ref="E84:E87"/>
    <mergeCell ref="F84:F87"/>
    <mergeCell ref="H72:H75"/>
    <mergeCell ref="I72:I75"/>
    <mergeCell ref="J72:J75"/>
    <mergeCell ref="K72:K75"/>
    <mergeCell ref="A80:A83"/>
    <mergeCell ref="B80:B83"/>
    <mergeCell ref="C80:C83"/>
    <mergeCell ref="D80:D83"/>
    <mergeCell ref="E80:E83"/>
    <mergeCell ref="F80:F83"/>
    <mergeCell ref="H76:H79"/>
    <mergeCell ref="I76:I79"/>
    <mergeCell ref="J76:J79"/>
    <mergeCell ref="K76:K79"/>
    <mergeCell ref="A72:A75"/>
    <mergeCell ref="B72:B75"/>
    <mergeCell ref="C72:C75"/>
    <mergeCell ref="D72:D75"/>
    <mergeCell ref="E72:E75"/>
    <mergeCell ref="F72:F75"/>
    <mergeCell ref="H68:H71"/>
    <mergeCell ref="I68:I71"/>
    <mergeCell ref="J68:J71"/>
    <mergeCell ref="K68:K71"/>
    <mergeCell ref="A76:A79"/>
    <mergeCell ref="B76:B79"/>
    <mergeCell ref="C76:C79"/>
    <mergeCell ref="D76:D79"/>
    <mergeCell ref="E76:E79"/>
    <mergeCell ref="F76:F79"/>
    <mergeCell ref="H60:H63"/>
    <mergeCell ref="I60:I63"/>
    <mergeCell ref="J60:J63"/>
    <mergeCell ref="K60:K63"/>
    <mergeCell ref="A68:A71"/>
    <mergeCell ref="B68:B71"/>
    <mergeCell ref="C68:C71"/>
    <mergeCell ref="D68:D71"/>
    <mergeCell ref="E68:E71"/>
    <mergeCell ref="F68:F71"/>
    <mergeCell ref="H56:H59"/>
    <mergeCell ref="I56:I59"/>
    <mergeCell ref="J56:J59"/>
    <mergeCell ref="K56:K59"/>
    <mergeCell ref="A60:A63"/>
    <mergeCell ref="B60:B63"/>
    <mergeCell ref="C60:C63"/>
    <mergeCell ref="D60:D63"/>
    <mergeCell ref="E60:E63"/>
    <mergeCell ref="F60:F63"/>
    <mergeCell ref="H52:H55"/>
    <mergeCell ref="I52:I55"/>
    <mergeCell ref="J52:J55"/>
    <mergeCell ref="K52:K55"/>
    <mergeCell ref="A56:A59"/>
    <mergeCell ref="B56:B59"/>
    <mergeCell ref="C56:C59"/>
    <mergeCell ref="D56:D59"/>
    <mergeCell ref="E56:E59"/>
    <mergeCell ref="F56:F59"/>
    <mergeCell ref="H48:H51"/>
    <mergeCell ref="I48:I51"/>
    <mergeCell ref="J48:J51"/>
    <mergeCell ref="K48:K51"/>
    <mergeCell ref="A52:A55"/>
    <mergeCell ref="B52:B55"/>
    <mergeCell ref="C52:C55"/>
    <mergeCell ref="D52:D55"/>
    <mergeCell ref="E52:E55"/>
    <mergeCell ref="F52:F55"/>
    <mergeCell ref="A48:A51"/>
    <mergeCell ref="B48:B51"/>
    <mergeCell ref="C48:C51"/>
    <mergeCell ref="D48:D51"/>
    <mergeCell ref="E48:E51"/>
    <mergeCell ref="F48:F51"/>
    <mergeCell ref="A46:A47"/>
    <mergeCell ref="B46:B47"/>
    <mergeCell ref="C46:C47"/>
    <mergeCell ref="D46:D47"/>
    <mergeCell ref="E46:E47"/>
    <mergeCell ref="F46:F47"/>
    <mergeCell ref="A43:A45"/>
    <mergeCell ref="B43:B45"/>
    <mergeCell ref="C43:C45"/>
    <mergeCell ref="D43:D45"/>
    <mergeCell ref="E43:E45"/>
    <mergeCell ref="F43:F45"/>
    <mergeCell ref="H37:H40"/>
    <mergeCell ref="I37:I40"/>
    <mergeCell ref="J37:J40"/>
    <mergeCell ref="K37:K40"/>
    <mergeCell ref="A41:A42"/>
    <mergeCell ref="B41:B42"/>
    <mergeCell ref="C41:C42"/>
    <mergeCell ref="D41:D42"/>
    <mergeCell ref="E41:E42"/>
    <mergeCell ref="F41:F42"/>
    <mergeCell ref="A37:A40"/>
    <mergeCell ref="B37:B40"/>
    <mergeCell ref="C37:C40"/>
    <mergeCell ref="D37:D40"/>
    <mergeCell ref="E37:E40"/>
    <mergeCell ref="F37:F40"/>
    <mergeCell ref="I30:I33"/>
    <mergeCell ref="J30:J33"/>
    <mergeCell ref="K30:K33"/>
    <mergeCell ref="A34:A36"/>
    <mergeCell ref="B34:B36"/>
    <mergeCell ref="C34:C36"/>
    <mergeCell ref="D34:D36"/>
    <mergeCell ref="E34:E36"/>
    <mergeCell ref="F34:F36"/>
    <mergeCell ref="I26:I29"/>
    <mergeCell ref="J26:J29"/>
    <mergeCell ref="K26:K29"/>
    <mergeCell ref="A30:A33"/>
    <mergeCell ref="B30:B33"/>
    <mergeCell ref="C30:C33"/>
    <mergeCell ref="D30:D33"/>
    <mergeCell ref="E30:E33"/>
    <mergeCell ref="F30:F33"/>
    <mergeCell ref="H30:H33"/>
    <mergeCell ref="I22:I25"/>
    <mergeCell ref="J22:J25"/>
    <mergeCell ref="K22:K25"/>
    <mergeCell ref="A26:A29"/>
    <mergeCell ref="B26:B29"/>
    <mergeCell ref="C26:C29"/>
    <mergeCell ref="D26:D29"/>
    <mergeCell ref="E26:E29"/>
    <mergeCell ref="F26:F29"/>
    <mergeCell ref="H26:H29"/>
    <mergeCell ref="I18:I21"/>
    <mergeCell ref="J18:J21"/>
    <mergeCell ref="K18:K21"/>
    <mergeCell ref="A22:A25"/>
    <mergeCell ref="B22:B25"/>
    <mergeCell ref="C22:C25"/>
    <mergeCell ref="D22:D25"/>
    <mergeCell ref="E22:E25"/>
    <mergeCell ref="F22:F25"/>
    <mergeCell ref="H22:H25"/>
    <mergeCell ref="A18:A21"/>
    <mergeCell ref="B18:B21"/>
    <mergeCell ref="C18:C21"/>
    <mergeCell ref="D18:D21"/>
    <mergeCell ref="E18:E21"/>
    <mergeCell ref="F18:F21"/>
    <mergeCell ref="J10:J13"/>
    <mergeCell ref="K10:K13"/>
    <mergeCell ref="A14:A17"/>
    <mergeCell ref="B14:B17"/>
    <mergeCell ref="C14:C17"/>
    <mergeCell ref="D14:D17"/>
    <mergeCell ref="E14:E17"/>
    <mergeCell ref="F14:F17"/>
    <mergeCell ref="C64:C67"/>
    <mergeCell ref="F64:F67"/>
    <mergeCell ref="H64:H67"/>
    <mergeCell ref="A10:A13"/>
    <mergeCell ref="B10:B13"/>
    <mergeCell ref="C10:C13"/>
    <mergeCell ref="D10:D13"/>
    <mergeCell ref="E10:E13"/>
    <mergeCell ref="F10:F13"/>
    <mergeCell ref="H18:H21"/>
    <mergeCell ref="I64:I67"/>
    <mergeCell ref="J64:J67"/>
    <mergeCell ref="K64:K67"/>
    <mergeCell ref="A1:F1"/>
    <mergeCell ref="A2:F2"/>
    <mergeCell ref="A3:J3"/>
    <mergeCell ref="E64:E67"/>
    <mergeCell ref="A64:A67"/>
    <mergeCell ref="B64:B67"/>
    <mergeCell ref="D64:D67"/>
    <mergeCell ref="A88:A91"/>
    <mergeCell ref="B88:B91"/>
    <mergeCell ref="C88:C91"/>
    <mergeCell ref="D88:D91"/>
    <mergeCell ref="E88:E91"/>
    <mergeCell ref="F88:F91"/>
    <mergeCell ref="H88:H91"/>
    <mergeCell ref="I88:I91"/>
    <mergeCell ref="J88:J91"/>
    <mergeCell ref="K88:K91"/>
    <mergeCell ref="A92:A95"/>
    <mergeCell ref="B92:B95"/>
    <mergeCell ref="C92:C95"/>
    <mergeCell ref="D92:D95"/>
    <mergeCell ref="E92:E95"/>
    <mergeCell ref="F92:F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F96:F99"/>
    <mergeCell ref="H96:H99"/>
    <mergeCell ref="I96:I99"/>
    <mergeCell ref="J96:J99"/>
    <mergeCell ref="K96:K99"/>
    <mergeCell ref="A100:A103"/>
    <mergeCell ref="B100:B103"/>
    <mergeCell ref="C100:C103"/>
    <mergeCell ref="D100:D103"/>
    <mergeCell ref="E100:E103"/>
    <mergeCell ref="F100:F103"/>
    <mergeCell ref="A104:A106"/>
    <mergeCell ref="B104:B106"/>
    <mergeCell ref="C104:C106"/>
    <mergeCell ref="D104:D106"/>
    <mergeCell ref="E104:E106"/>
    <mergeCell ref="F104:F106"/>
    <mergeCell ref="H104:H106"/>
    <mergeCell ref="I104:I106"/>
    <mergeCell ref="J104:J106"/>
    <mergeCell ref="K104:K106"/>
    <mergeCell ref="H100:H103"/>
    <mergeCell ref="I100:I103"/>
    <mergeCell ref="J100:J103"/>
    <mergeCell ref="K100:K103"/>
  </mergeCells>
  <printOptions gridLines="1"/>
  <pageMargins left="0.3937007874015748" right="0.3937007874015748" top="0.9448818897637796" bottom="0.5511811023622047" header="0" footer="0"/>
  <pageSetup blackAndWhite="1" fitToHeight="0" fitToWidth="1" horizontalDpi="300" verticalDpi="3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1"/>
  <sheetViews>
    <sheetView tabSelected="1" zoomScale="90" zoomScaleNormal="90" zoomScaleSheetLayoutView="90" workbookViewId="0" topLeftCell="A60">
      <selection activeCell="I76" sqref="I76:I79"/>
    </sheetView>
  </sheetViews>
  <sheetFormatPr defaultColWidth="9.00390625" defaultRowHeight="12.75"/>
  <cols>
    <col min="1" max="1" width="5.875" style="54" customWidth="1"/>
    <col min="2" max="2" width="10.625" style="136" customWidth="1"/>
    <col min="3" max="3" width="21.125" style="54" customWidth="1"/>
    <col min="4" max="4" width="10.00390625" style="54" customWidth="1"/>
    <col min="5" max="5" width="13.25390625" style="54" customWidth="1"/>
    <col min="6" max="6" width="21.375" style="54" customWidth="1"/>
    <col min="7" max="7" width="38.625" style="54" customWidth="1"/>
    <col min="8" max="8" width="23.25390625" style="54" customWidth="1"/>
    <col min="9" max="9" width="11.875" style="335" customWidth="1"/>
    <col min="10" max="10" width="14.375" style="54" customWidth="1"/>
    <col min="11" max="11" width="13.25390625" style="1" customWidth="1"/>
    <col min="12" max="16384" width="9.125" style="1" customWidth="1"/>
  </cols>
  <sheetData>
    <row r="1" spans="1:6" ht="12.75">
      <c r="A1" s="540" t="s">
        <v>1355</v>
      </c>
      <c r="B1" s="540"/>
      <c r="C1" s="540"/>
      <c r="D1" s="540"/>
      <c r="E1" s="540"/>
      <c r="F1" s="540"/>
    </row>
    <row r="2" spans="1:6" ht="12.75">
      <c r="A2" s="540" t="s">
        <v>1354</v>
      </c>
      <c r="B2" s="540"/>
      <c r="C2" s="540"/>
      <c r="D2" s="540"/>
      <c r="E2" s="540"/>
      <c r="F2" s="540"/>
    </row>
    <row r="3" spans="1:10" ht="19.5">
      <c r="A3" s="541" t="s">
        <v>1498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1" s="123" customFormat="1" ht="75" customHeight="1">
      <c r="A5" s="97" t="s">
        <v>154</v>
      </c>
      <c r="B5" s="343" t="s">
        <v>1148</v>
      </c>
      <c r="C5" s="217" t="s">
        <v>155</v>
      </c>
      <c r="D5" s="217" t="s">
        <v>156</v>
      </c>
      <c r="E5" s="349" t="s">
        <v>157</v>
      </c>
      <c r="F5" s="101" t="s">
        <v>158</v>
      </c>
      <c r="G5" s="347" t="s">
        <v>388</v>
      </c>
      <c r="H5" s="347" t="s">
        <v>161</v>
      </c>
      <c r="I5" s="348" t="s">
        <v>720</v>
      </c>
      <c r="J5" s="341" t="s">
        <v>312</v>
      </c>
      <c r="K5" s="342" t="s">
        <v>1364</v>
      </c>
    </row>
    <row r="6" spans="1:11" ht="34.5" customHeight="1">
      <c r="A6" s="505">
        <v>1</v>
      </c>
      <c r="B6" s="699" t="s">
        <v>1367</v>
      </c>
      <c r="C6" s="441" t="s">
        <v>1361</v>
      </c>
      <c r="D6" s="431" t="s">
        <v>164</v>
      </c>
      <c r="E6" s="701" t="s">
        <v>317</v>
      </c>
      <c r="F6" s="441" t="s">
        <v>1385</v>
      </c>
      <c r="G6" s="351" t="s">
        <v>1365</v>
      </c>
      <c r="H6" s="429" t="s">
        <v>1363</v>
      </c>
      <c r="I6" s="445"/>
      <c r="J6" s="435">
        <v>88000</v>
      </c>
      <c r="K6" s="693" t="s">
        <v>1339</v>
      </c>
    </row>
    <row r="7" spans="1:11" ht="12.75">
      <c r="A7" s="505"/>
      <c r="B7" s="700"/>
      <c r="C7" s="441"/>
      <c r="D7" s="441"/>
      <c r="E7" s="501"/>
      <c r="F7" s="441"/>
      <c r="G7" s="312">
        <v>104400</v>
      </c>
      <c r="H7" s="430"/>
      <c r="I7" s="446"/>
      <c r="J7" s="436"/>
      <c r="K7" s="694"/>
    </row>
    <row r="8" spans="1:11" ht="12.75">
      <c r="A8" s="505"/>
      <c r="B8" s="700"/>
      <c r="C8" s="441"/>
      <c r="D8" s="441"/>
      <c r="E8" s="501"/>
      <c r="F8" s="441"/>
      <c r="G8" s="353" t="s">
        <v>650</v>
      </c>
      <c r="H8" s="430"/>
      <c r="I8" s="446"/>
      <c r="J8" s="436"/>
      <c r="K8" s="694"/>
    </row>
    <row r="9" spans="1:11" ht="21" customHeight="1">
      <c r="A9" s="506"/>
      <c r="B9" s="700"/>
      <c r="C9" s="429"/>
      <c r="D9" s="429"/>
      <c r="E9" s="501"/>
      <c r="F9" s="441"/>
      <c r="G9" s="354">
        <v>42339</v>
      </c>
      <c r="H9" s="430"/>
      <c r="I9" s="446"/>
      <c r="J9" s="436"/>
      <c r="K9" s="694"/>
    </row>
    <row r="10" spans="1:11" ht="49.5" customHeight="1">
      <c r="A10" s="445">
        <v>2</v>
      </c>
      <c r="B10" s="709" t="s">
        <v>1366</v>
      </c>
      <c r="C10" s="441" t="s">
        <v>1361</v>
      </c>
      <c r="D10" s="441" t="s">
        <v>164</v>
      </c>
      <c r="E10" s="429" t="s">
        <v>1368</v>
      </c>
      <c r="F10" s="671" t="s">
        <v>1386</v>
      </c>
      <c r="G10" s="351" t="s">
        <v>1369</v>
      </c>
      <c r="H10" s="696" t="s">
        <v>1232</v>
      </c>
      <c r="I10" s="445"/>
      <c r="J10" s="435">
        <v>454700</v>
      </c>
      <c r="K10" s="693" t="s">
        <v>1389</v>
      </c>
    </row>
    <row r="11" spans="1:11" ht="12.75">
      <c r="A11" s="446"/>
      <c r="B11" s="710"/>
      <c r="C11" s="441"/>
      <c r="D11" s="441"/>
      <c r="E11" s="446"/>
      <c r="F11" s="695"/>
      <c r="G11" s="312">
        <v>454700</v>
      </c>
      <c r="H11" s="697"/>
      <c r="I11" s="446"/>
      <c r="J11" s="436"/>
      <c r="K11" s="694"/>
    </row>
    <row r="12" spans="1:11" ht="12.75">
      <c r="A12" s="446"/>
      <c r="B12" s="710"/>
      <c r="C12" s="441"/>
      <c r="D12" s="441"/>
      <c r="E12" s="446"/>
      <c r="F12" s="695"/>
      <c r="G12" s="353" t="s">
        <v>650</v>
      </c>
      <c r="H12" s="697"/>
      <c r="I12" s="446"/>
      <c r="J12" s="436"/>
      <c r="K12" s="694"/>
    </row>
    <row r="13" spans="1:11" ht="14.25" customHeight="1">
      <c r="A13" s="447"/>
      <c r="B13" s="711"/>
      <c r="C13" s="441"/>
      <c r="D13" s="441"/>
      <c r="E13" s="447"/>
      <c r="F13" s="695"/>
      <c r="G13" s="354">
        <v>42339</v>
      </c>
      <c r="H13" s="698"/>
      <c r="I13" s="447"/>
      <c r="J13" s="437"/>
      <c r="K13" s="702"/>
    </row>
    <row r="14" spans="1:11" ht="52.5" customHeight="1">
      <c r="A14" s="505">
        <v>3</v>
      </c>
      <c r="B14" s="703" t="s">
        <v>1371</v>
      </c>
      <c r="C14" s="441" t="s">
        <v>1361</v>
      </c>
      <c r="D14" s="441" t="s">
        <v>164</v>
      </c>
      <c r="E14" s="441" t="s">
        <v>317</v>
      </c>
      <c r="F14" s="441" t="s">
        <v>1384</v>
      </c>
      <c r="G14" s="258" t="s">
        <v>1370</v>
      </c>
      <c r="H14" s="441" t="s">
        <v>1287</v>
      </c>
      <c r="I14" s="457"/>
      <c r="J14" s="443">
        <v>360000</v>
      </c>
      <c r="K14" s="690" t="s">
        <v>1337</v>
      </c>
    </row>
    <row r="15" spans="1:11" ht="12.75">
      <c r="A15" s="505"/>
      <c r="B15" s="703"/>
      <c r="C15" s="441"/>
      <c r="D15" s="441"/>
      <c r="E15" s="441"/>
      <c r="F15" s="441"/>
      <c r="G15" s="294">
        <v>393700</v>
      </c>
      <c r="H15" s="441"/>
      <c r="I15" s="457"/>
      <c r="J15" s="443"/>
      <c r="K15" s="691"/>
    </row>
    <row r="16" spans="1:11" ht="12.75">
      <c r="A16" s="505"/>
      <c r="B16" s="703"/>
      <c r="C16" s="441"/>
      <c r="D16" s="441"/>
      <c r="E16" s="441"/>
      <c r="F16" s="441"/>
      <c r="G16" s="353" t="s">
        <v>650</v>
      </c>
      <c r="H16" s="441"/>
      <c r="I16" s="457"/>
      <c r="J16" s="443"/>
      <c r="K16" s="691"/>
    </row>
    <row r="17" spans="1:11" ht="13.5" customHeight="1">
      <c r="A17" s="505"/>
      <c r="B17" s="703"/>
      <c r="C17" s="441"/>
      <c r="D17" s="441"/>
      <c r="E17" s="441"/>
      <c r="F17" s="441"/>
      <c r="G17" s="354">
        <v>42339</v>
      </c>
      <c r="H17" s="441"/>
      <c r="I17" s="457"/>
      <c r="J17" s="443"/>
      <c r="K17" s="692"/>
    </row>
    <row r="18" spans="1:11" ht="69.75" customHeight="1">
      <c r="A18" s="505">
        <v>4</v>
      </c>
      <c r="B18" s="688" t="s">
        <v>1510</v>
      </c>
      <c r="C18" s="431" t="s">
        <v>1361</v>
      </c>
      <c r="D18" s="431" t="s">
        <v>164</v>
      </c>
      <c r="E18" s="461" t="s">
        <v>1362</v>
      </c>
      <c r="F18" s="671" t="s">
        <v>1382</v>
      </c>
      <c r="G18" s="355" t="s">
        <v>1372</v>
      </c>
      <c r="H18" s="501" t="s">
        <v>321</v>
      </c>
      <c r="I18" s="639"/>
      <c r="J18" s="435">
        <v>262043.25</v>
      </c>
      <c r="K18" s="685" t="s">
        <v>1390</v>
      </c>
    </row>
    <row r="19" spans="1:11" ht="12.75">
      <c r="A19" s="505"/>
      <c r="B19" s="689"/>
      <c r="C19" s="441"/>
      <c r="D19" s="441"/>
      <c r="E19" s="576"/>
      <c r="F19" s="576"/>
      <c r="G19" s="294">
        <v>264690.16</v>
      </c>
      <c r="H19" s="501"/>
      <c r="I19" s="639"/>
      <c r="J19" s="436"/>
      <c r="K19" s="686"/>
    </row>
    <row r="20" spans="1:11" ht="12.75">
      <c r="A20" s="505"/>
      <c r="B20" s="689"/>
      <c r="C20" s="441"/>
      <c r="D20" s="441"/>
      <c r="E20" s="576"/>
      <c r="F20" s="576"/>
      <c r="G20" s="353" t="s">
        <v>650</v>
      </c>
      <c r="H20" s="501"/>
      <c r="I20" s="639"/>
      <c r="J20" s="436"/>
      <c r="K20" s="686"/>
    </row>
    <row r="21" spans="1:11" ht="12.75" customHeight="1">
      <c r="A21" s="505"/>
      <c r="B21" s="689"/>
      <c r="C21" s="441"/>
      <c r="D21" s="441"/>
      <c r="E21" s="576"/>
      <c r="F21" s="576"/>
      <c r="G21" s="354">
        <v>42339</v>
      </c>
      <c r="H21" s="511"/>
      <c r="I21" s="640"/>
      <c r="J21" s="437"/>
      <c r="K21" s="687"/>
    </row>
    <row r="22" spans="1:11" ht="51.75" customHeight="1">
      <c r="A22" s="523">
        <v>5</v>
      </c>
      <c r="B22" s="703" t="s">
        <v>1377</v>
      </c>
      <c r="C22" s="431" t="s">
        <v>1361</v>
      </c>
      <c r="D22" s="431" t="s">
        <v>164</v>
      </c>
      <c r="E22" s="461" t="s">
        <v>1362</v>
      </c>
      <c r="F22" s="671" t="s">
        <v>1383</v>
      </c>
      <c r="G22" s="355" t="s">
        <v>1373</v>
      </c>
      <c r="H22" s="501" t="s">
        <v>1374</v>
      </c>
      <c r="I22" s="639"/>
      <c r="J22" s="436">
        <v>1877600</v>
      </c>
      <c r="K22" s="686" t="s">
        <v>1348</v>
      </c>
    </row>
    <row r="23" spans="1:11" ht="12.75">
      <c r="A23" s="526"/>
      <c r="B23" s="703"/>
      <c r="C23" s="441"/>
      <c r="D23" s="441"/>
      <c r="E23" s="576"/>
      <c r="F23" s="576"/>
      <c r="G23" s="294">
        <v>2347000</v>
      </c>
      <c r="H23" s="501"/>
      <c r="I23" s="639"/>
      <c r="J23" s="436"/>
      <c r="K23" s="686"/>
    </row>
    <row r="24" spans="1:11" ht="12.75">
      <c r="A24" s="526"/>
      <c r="B24" s="703"/>
      <c r="C24" s="441"/>
      <c r="D24" s="441"/>
      <c r="E24" s="576"/>
      <c r="F24" s="576"/>
      <c r="G24" s="353" t="s">
        <v>650</v>
      </c>
      <c r="H24" s="501"/>
      <c r="I24" s="639"/>
      <c r="J24" s="436"/>
      <c r="K24" s="686"/>
    </row>
    <row r="25" spans="1:11" ht="14.25" customHeight="1">
      <c r="A25" s="526"/>
      <c r="B25" s="703"/>
      <c r="C25" s="441"/>
      <c r="D25" s="441"/>
      <c r="E25" s="576"/>
      <c r="F25" s="576"/>
      <c r="G25" s="354">
        <v>42339</v>
      </c>
      <c r="H25" s="511"/>
      <c r="I25" s="640"/>
      <c r="J25" s="437"/>
      <c r="K25" s="687"/>
    </row>
    <row r="26" spans="1:11" ht="63" customHeight="1">
      <c r="A26" s="526">
        <v>6</v>
      </c>
      <c r="B26" s="704" t="s">
        <v>1378</v>
      </c>
      <c r="C26" s="441" t="s">
        <v>1361</v>
      </c>
      <c r="D26" s="441" t="s">
        <v>164</v>
      </c>
      <c r="E26" s="461" t="s">
        <v>1362</v>
      </c>
      <c r="F26" s="671" t="s">
        <v>1387</v>
      </c>
      <c r="G26" s="258" t="s">
        <v>1375</v>
      </c>
      <c r="H26" s="645" t="s">
        <v>1376</v>
      </c>
      <c r="I26" s="530"/>
      <c r="J26" s="443">
        <v>318000</v>
      </c>
      <c r="K26" s="690" t="s">
        <v>1337</v>
      </c>
    </row>
    <row r="27" spans="1:11" ht="12" customHeight="1">
      <c r="A27" s="526"/>
      <c r="B27" s="705"/>
      <c r="C27" s="441"/>
      <c r="D27" s="441"/>
      <c r="E27" s="576"/>
      <c r="F27" s="695"/>
      <c r="G27" s="294">
        <v>318000</v>
      </c>
      <c r="H27" s="646"/>
      <c r="I27" s="521"/>
      <c r="J27" s="443"/>
      <c r="K27" s="691"/>
    </row>
    <row r="28" spans="1:11" ht="12" customHeight="1">
      <c r="A28" s="526"/>
      <c r="B28" s="705"/>
      <c r="C28" s="441"/>
      <c r="D28" s="441"/>
      <c r="E28" s="576"/>
      <c r="F28" s="695"/>
      <c r="G28" s="353" t="s">
        <v>650</v>
      </c>
      <c r="H28" s="646"/>
      <c r="I28" s="521"/>
      <c r="J28" s="443"/>
      <c r="K28" s="691"/>
    </row>
    <row r="29" spans="1:11" ht="14.25" customHeight="1">
      <c r="A29" s="526"/>
      <c r="B29" s="705"/>
      <c r="C29" s="441"/>
      <c r="D29" s="441"/>
      <c r="E29" s="576"/>
      <c r="F29" s="695"/>
      <c r="G29" s="354">
        <v>42339</v>
      </c>
      <c r="H29" s="659"/>
      <c r="I29" s="641"/>
      <c r="J29" s="443"/>
      <c r="K29" s="692"/>
    </row>
    <row r="30" spans="1:11" ht="77.25" customHeight="1">
      <c r="A30" s="523">
        <v>7</v>
      </c>
      <c r="B30" s="704" t="s">
        <v>1429</v>
      </c>
      <c r="C30" s="441" t="s">
        <v>1361</v>
      </c>
      <c r="D30" s="441" t="s">
        <v>164</v>
      </c>
      <c r="E30" s="461" t="s">
        <v>1362</v>
      </c>
      <c r="F30" s="671" t="s">
        <v>1388</v>
      </c>
      <c r="G30" s="331" t="s">
        <v>1379</v>
      </c>
      <c r="H30" s="473" t="s">
        <v>1380</v>
      </c>
      <c r="I30" s="520"/>
      <c r="J30" s="443">
        <v>63000</v>
      </c>
      <c r="K30" s="690" t="s">
        <v>1391</v>
      </c>
    </row>
    <row r="31" spans="1:11" ht="12" customHeight="1">
      <c r="A31" s="526"/>
      <c r="B31" s="705"/>
      <c r="C31" s="441"/>
      <c r="D31" s="441"/>
      <c r="E31" s="576"/>
      <c r="F31" s="576"/>
      <c r="G31" s="294">
        <v>300000</v>
      </c>
      <c r="H31" s="473"/>
      <c r="I31" s="521"/>
      <c r="J31" s="443"/>
      <c r="K31" s="691"/>
    </row>
    <row r="32" spans="1:11" ht="12.75">
      <c r="A32" s="526"/>
      <c r="B32" s="705"/>
      <c r="C32" s="441"/>
      <c r="D32" s="441"/>
      <c r="E32" s="576"/>
      <c r="F32" s="576"/>
      <c r="G32" s="353" t="s">
        <v>650</v>
      </c>
      <c r="H32" s="473"/>
      <c r="I32" s="521"/>
      <c r="J32" s="443"/>
      <c r="K32" s="691"/>
    </row>
    <row r="33" spans="1:11" ht="12.75">
      <c r="A33" s="526"/>
      <c r="B33" s="705"/>
      <c r="C33" s="441"/>
      <c r="D33" s="441"/>
      <c r="E33" s="576"/>
      <c r="F33" s="576"/>
      <c r="G33" s="354">
        <v>42339</v>
      </c>
      <c r="H33" s="529"/>
      <c r="I33" s="521"/>
      <c r="J33" s="443"/>
      <c r="K33" s="692"/>
    </row>
    <row r="34" spans="1:11" ht="12.75" customHeight="1" hidden="1">
      <c r="A34" s="522"/>
      <c r="B34" s="706"/>
      <c r="C34" s="708"/>
      <c r="D34" s="576"/>
      <c r="E34" s="576"/>
      <c r="F34" s="576"/>
      <c r="G34" s="356"/>
      <c r="H34" s="97"/>
      <c r="I34" s="336"/>
      <c r="J34" s="312"/>
      <c r="K34" s="362"/>
    </row>
    <row r="35" spans="1:11" ht="12.75" customHeight="1" hidden="1">
      <c r="A35" s="522"/>
      <c r="B35" s="706"/>
      <c r="C35" s="460"/>
      <c r="D35" s="576"/>
      <c r="E35" s="576"/>
      <c r="F35" s="576"/>
      <c r="G35" s="357"/>
      <c r="H35" s="97"/>
      <c r="I35" s="337"/>
      <c r="J35" s="312"/>
      <c r="K35" s="362"/>
    </row>
    <row r="36" spans="1:11" ht="12.75" customHeight="1" hidden="1">
      <c r="A36" s="522"/>
      <c r="B36" s="707"/>
      <c r="C36" s="642"/>
      <c r="D36" s="459"/>
      <c r="E36" s="459"/>
      <c r="F36" s="459"/>
      <c r="G36" s="358"/>
      <c r="H36" s="100"/>
      <c r="I36" s="338"/>
      <c r="J36" s="345"/>
      <c r="K36" s="345"/>
    </row>
    <row r="37" spans="1:11" ht="66.75" customHeight="1">
      <c r="A37" s="445">
        <v>8</v>
      </c>
      <c r="B37" s="704" t="s">
        <v>1439</v>
      </c>
      <c r="C37" s="441" t="s">
        <v>1361</v>
      </c>
      <c r="D37" s="441" t="s">
        <v>164</v>
      </c>
      <c r="E37" s="461" t="s">
        <v>1362</v>
      </c>
      <c r="F37" s="671" t="s">
        <v>1431</v>
      </c>
      <c r="G37" s="351" t="s">
        <v>1381</v>
      </c>
      <c r="H37" s="696" t="s">
        <v>1430</v>
      </c>
      <c r="I37" s="445"/>
      <c r="J37" s="435">
        <v>860000</v>
      </c>
      <c r="K37" s="693" t="s">
        <v>1441</v>
      </c>
    </row>
    <row r="38" spans="1:11" ht="12.75">
      <c r="A38" s="446"/>
      <c r="B38" s="705"/>
      <c r="C38" s="441"/>
      <c r="D38" s="441"/>
      <c r="E38" s="576"/>
      <c r="F38" s="695"/>
      <c r="G38" s="312">
        <v>860000</v>
      </c>
      <c r="H38" s="697"/>
      <c r="I38" s="446"/>
      <c r="J38" s="436"/>
      <c r="K38" s="694"/>
    </row>
    <row r="39" spans="1:11" ht="12.75">
      <c r="A39" s="446"/>
      <c r="B39" s="705"/>
      <c r="C39" s="441"/>
      <c r="D39" s="441"/>
      <c r="E39" s="576"/>
      <c r="F39" s="695"/>
      <c r="G39" s="353" t="s">
        <v>650</v>
      </c>
      <c r="H39" s="697"/>
      <c r="I39" s="446"/>
      <c r="J39" s="436"/>
      <c r="K39" s="694"/>
    </row>
    <row r="40" spans="1:11" ht="13.5" customHeight="1">
      <c r="A40" s="447"/>
      <c r="B40" s="705"/>
      <c r="C40" s="441"/>
      <c r="D40" s="441"/>
      <c r="E40" s="576"/>
      <c r="F40" s="695"/>
      <c r="G40" s="354">
        <v>42339</v>
      </c>
      <c r="H40" s="698"/>
      <c r="I40" s="447"/>
      <c r="J40" s="437"/>
      <c r="K40" s="702"/>
    </row>
    <row r="41" spans="1:11" ht="12.75" customHeight="1" hidden="1">
      <c r="A41" s="666"/>
      <c r="B41" s="712"/>
      <c r="C41" s="429"/>
      <c r="D41" s="431"/>
      <c r="E41" s="431"/>
      <c r="F41" s="431"/>
      <c r="G41" s="355"/>
      <c r="H41" s="344"/>
      <c r="I41" s="359"/>
      <c r="J41" s="346"/>
      <c r="K41" s="346"/>
    </row>
    <row r="42" spans="1:11" ht="12.75" customHeight="1" hidden="1">
      <c r="A42" s="505"/>
      <c r="B42" s="713"/>
      <c r="C42" s="431"/>
      <c r="D42" s="441"/>
      <c r="E42" s="441"/>
      <c r="F42" s="441"/>
      <c r="G42" s="353"/>
      <c r="H42" s="290"/>
      <c r="I42" s="339"/>
      <c r="J42" s="312"/>
      <c r="K42" s="312"/>
    </row>
    <row r="43" spans="1:11" ht="3.75" customHeight="1" hidden="1">
      <c r="A43" s="505"/>
      <c r="B43" s="713"/>
      <c r="C43" s="429"/>
      <c r="D43" s="441"/>
      <c r="E43" s="441"/>
      <c r="F43" s="441"/>
      <c r="G43" s="352"/>
      <c r="H43" s="290"/>
      <c r="I43" s="339"/>
      <c r="J43" s="312"/>
      <c r="K43" s="362"/>
    </row>
    <row r="44" spans="1:11" ht="12.75" customHeight="1" hidden="1">
      <c r="A44" s="505"/>
      <c r="B44" s="713"/>
      <c r="C44" s="430"/>
      <c r="D44" s="441"/>
      <c r="E44" s="441"/>
      <c r="F44" s="441"/>
      <c r="G44" s="353"/>
      <c r="H44" s="290"/>
      <c r="I44" s="339"/>
      <c r="J44" s="312"/>
      <c r="K44" s="362"/>
    </row>
    <row r="45" spans="1:11" ht="12.75" customHeight="1" hidden="1">
      <c r="A45" s="505"/>
      <c r="B45" s="713"/>
      <c r="C45" s="431"/>
      <c r="D45" s="441"/>
      <c r="E45" s="441"/>
      <c r="F45" s="441"/>
      <c r="G45" s="353"/>
      <c r="H45" s="290"/>
      <c r="I45" s="339"/>
      <c r="J45" s="312"/>
      <c r="K45" s="362"/>
    </row>
    <row r="46" spans="1:11" ht="12.75" customHeight="1" hidden="1">
      <c r="A46" s="508"/>
      <c r="B46" s="714"/>
      <c r="C46" s="429"/>
      <c r="D46" s="441"/>
      <c r="E46" s="441"/>
      <c r="F46" s="441"/>
      <c r="G46" s="352"/>
      <c r="H46" s="291"/>
      <c r="I46" s="339"/>
      <c r="J46" s="312"/>
      <c r="K46" s="362"/>
    </row>
    <row r="47" spans="1:11" ht="12.75" customHeight="1" hidden="1">
      <c r="A47" s="508"/>
      <c r="B47" s="714"/>
      <c r="C47" s="431"/>
      <c r="D47" s="441"/>
      <c r="E47" s="441"/>
      <c r="F47" s="441"/>
      <c r="G47" s="353"/>
      <c r="H47" s="291"/>
      <c r="I47" s="339"/>
      <c r="J47" s="312"/>
      <c r="K47" s="362"/>
    </row>
    <row r="48" spans="1:11" ht="67.5" customHeight="1">
      <c r="A48" s="505">
        <v>9</v>
      </c>
      <c r="B48" s="704" t="s">
        <v>1440</v>
      </c>
      <c r="C48" s="441" t="s">
        <v>1361</v>
      </c>
      <c r="D48" s="441" t="s">
        <v>164</v>
      </c>
      <c r="E48" s="461" t="s">
        <v>1362</v>
      </c>
      <c r="F48" s="671" t="s">
        <v>1437</v>
      </c>
      <c r="G48" s="353" t="s">
        <v>1392</v>
      </c>
      <c r="H48" s="655" t="s">
        <v>1285</v>
      </c>
      <c r="I48" s="448"/>
      <c r="J48" s="443">
        <v>108000</v>
      </c>
      <c r="K48" s="693" t="s">
        <v>1441</v>
      </c>
    </row>
    <row r="49" spans="1:11" ht="12.75">
      <c r="A49" s="505"/>
      <c r="B49" s="705"/>
      <c r="C49" s="441"/>
      <c r="D49" s="441"/>
      <c r="E49" s="576"/>
      <c r="F49" s="695"/>
      <c r="G49" s="312">
        <v>108000</v>
      </c>
      <c r="H49" s="473"/>
      <c r="I49" s="639"/>
      <c r="J49" s="443"/>
      <c r="K49" s="694"/>
    </row>
    <row r="50" spans="1:11" ht="12.75">
      <c r="A50" s="505"/>
      <c r="B50" s="705"/>
      <c r="C50" s="441"/>
      <c r="D50" s="441"/>
      <c r="E50" s="576"/>
      <c r="F50" s="695"/>
      <c r="G50" s="353" t="s">
        <v>650</v>
      </c>
      <c r="H50" s="473"/>
      <c r="I50" s="639"/>
      <c r="J50" s="443"/>
      <c r="K50" s="694"/>
    </row>
    <row r="51" spans="1:11" ht="15" customHeight="1">
      <c r="A51" s="506"/>
      <c r="B51" s="705"/>
      <c r="C51" s="441"/>
      <c r="D51" s="441"/>
      <c r="E51" s="459"/>
      <c r="F51" s="695"/>
      <c r="G51" s="354">
        <v>42339</v>
      </c>
      <c r="H51" s="656"/>
      <c r="I51" s="640"/>
      <c r="J51" s="443"/>
      <c r="K51" s="702"/>
    </row>
    <row r="52" spans="1:11" ht="64.5" customHeight="1">
      <c r="A52" s="445">
        <v>10</v>
      </c>
      <c r="B52" s="704" t="s">
        <v>1442</v>
      </c>
      <c r="C52" s="441" t="s">
        <v>1361</v>
      </c>
      <c r="D52" s="441" t="s">
        <v>164</v>
      </c>
      <c r="E52" s="441" t="s">
        <v>317</v>
      </c>
      <c r="F52" s="715" t="s">
        <v>1446</v>
      </c>
      <c r="G52" s="258" t="s">
        <v>1443</v>
      </c>
      <c r="H52" s="655" t="s">
        <v>1300</v>
      </c>
      <c r="I52" s="474"/>
      <c r="J52" s="435">
        <v>70000</v>
      </c>
      <c r="K52" s="690" t="s">
        <v>1445</v>
      </c>
    </row>
    <row r="53" spans="1:11" ht="12.75">
      <c r="A53" s="446"/>
      <c r="B53" s="705"/>
      <c r="C53" s="441"/>
      <c r="D53" s="441"/>
      <c r="E53" s="441"/>
      <c r="F53" s="715"/>
      <c r="G53" s="294">
        <v>80000</v>
      </c>
      <c r="H53" s="473"/>
      <c r="I53" s="475"/>
      <c r="J53" s="436"/>
      <c r="K53" s="691"/>
    </row>
    <row r="54" spans="1:11" ht="15" customHeight="1">
      <c r="A54" s="446"/>
      <c r="B54" s="705"/>
      <c r="C54" s="441"/>
      <c r="D54" s="441"/>
      <c r="E54" s="441"/>
      <c r="F54" s="715"/>
      <c r="G54" s="353" t="s">
        <v>650</v>
      </c>
      <c r="H54" s="473"/>
      <c r="I54" s="475"/>
      <c r="J54" s="436"/>
      <c r="K54" s="691"/>
    </row>
    <row r="55" spans="1:11" ht="14.25" customHeight="1">
      <c r="A55" s="447"/>
      <c r="B55" s="705"/>
      <c r="C55" s="441"/>
      <c r="D55" s="441"/>
      <c r="E55" s="441"/>
      <c r="F55" s="715"/>
      <c r="G55" s="354" t="s">
        <v>1444</v>
      </c>
      <c r="H55" s="656"/>
      <c r="I55" s="650"/>
      <c r="J55" s="437"/>
      <c r="K55" s="692"/>
    </row>
    <row r="56" spans="1:11" ht="41.25" customHeight="1">
      <c r="A56" s="445">
        <v>11</v>
      </c>
      <c r="B56" s="716" t="s">
        <v>1503</v>
      </c>
      <c r="C56" s="441" t="s">
        <v>1361</v>
      </c>
      <c r="D56" s="441" t="s">
        <v>164</v>
      </c>
      <c r="E56" s="441" t="s">
        <v>1362</v>
      </c>
      <c r="F56" s="671" t="s">
        <v>1500</v>
      </c>
      <c r="G56" s="351" t="s">
        <v>1273</v>
      </c>
      <c r="H56" s="473" t="s">
        <v>1380</v>
      </c>
      <c r="I56" s="668"/>
      <c r="J56" s="435">
        <v>95000</v>
      </c>
      <c r="K56" s="690" t="s">
        <v>1391</v>
      </c>
    </row>
    <row r="57" spans="1:11" ht="15" customHeight="1">
      <c r="A57" s="446"/>
      <c r="B57" s="717"/>
      <c r="C57" s="441"/>
      <c r="D57" s="441"/>
      <c r="E57" s="441"/>
      <c r="F57" s="576"/>
      <c r="G57" s="294">
        <v>250000</v>
      </c>
      <c r="H57" s="473"/>
      <c r="I57" s="446"/>
      <c r="J57" s="436"/>
      <c r="K57" s="691"/>
    </row>
    <row r="58" spans="1:11" ht="12.75">
      <c r="A58" s="446"/>
      <c r="B58" s="717"/>
      <c r="C58" s="441"/>
      <c r="D58" s="441"/>
      <c r="E58" s="441"/>
      <c r="F58" s="576"/>
      <c r="G58" s="353" t="s">
        <v>650</v>
      </c>
      <c r="H58" s="473"/>
      <c r="I58" s="446"/>
      <c r="J58" s="436"/>
      <c r="K58" s="691"/>
    </row>
    <row r="59" spans="1:11" ht="12.75">
      <c r="A59" s="447"/>
      <c r="B59" s="718"/>
      <c r="C59" s="441"/>
      <c r="D59" s="441"/>
      <c r="E59" s="441"/>
      <c r="F59" s="576"/>
      <c r="G59" s="354">
        <v>42339</v>
      </c>
      <c r="H59" s="529"/>
      <c r="I59" s="447"/>
      <c r="J59" s="437"/>
      <c r="K59" s="692"/>
    </row>
    <row r="60" spans="1:11" ht="39.75" customHeight="1">
      <c r="A60" s="445">
        <v>12</v>
      </c>
      <c r="B60" s="716" t="s">
        <v>1504</v>
      </c>
      <c r="C60" s="441" t="s">
        <v>1361</v>
      </c>
      <c r="D60" s="441" t="s">
        <v>164</v>
      </c>
      <c r="E60" s="461" t="s">
        <v>1362</v>
      </c>
      <c r="F60" s="671" t="s">
        <v>1501</v>
      </c>
      <c r="G60" s="258" t="s">
        <v>1447</v>
      </c>
      <c r="H60" s="482" t="s">
        <v>1499</v>
      </c>
      <c r="I60" s="668"/>
      <c r="J60" s="670">
        <v>257650</v>
      </c>
      <c r="K60" s="719" t="s">
        <v>1450</v>
      </c>
    </row>
    <row r="61" spans="1:11" ht="11.25" customHeight="1">
      <c r="A61" s="446"/>
      <c r="B61" s="717"/>
      <c r="C61" s="441"/>
      <c r="D61" s="441"/>
      <c r="E61" s="576"/>
      <c r="F61" s="576"/>
      <c r="G61" s="294">
        <v>370000</v>
      </c>
      <c r="H61" s="453"/>
      <c r="I61" s="446"/>
      <c r="J61" s="436"/>
      <c r="K61" s="691"/>
    </row>
    <row r="62" spans="1:11" ht="12.75" customHeight="1">
      <c r="A62" s="446"/>
      <c r="B62" s="717"/>
      <c r="C62" s="441"/>
      <c r="D62" s="441"/>
      <c r="E62" s="576"/>
      <c r="F62" s="576"/>
      <c r="G62" s="353" t="s">
        <v>650</v>
      </c>
      <c r="H62" s="453"/>
      <c r="I62" s="446"/>
      <c r="J62" s="436"/>
      <c r="K62" s="691"/>
    </row>
    <row r="63" spans="1:11" ht="12.75" customHeight="1">
      <c r="A63" s="447"/>
      <c r="B63" s="718"/>
      <c r="C63" s="441"/>
      <c r="D63" s="441"/>
      <c r="E63" s="576"/>
      <c r="F63" s="576"/>
      <c r="G63" s="354">
        <v>42339</v>
      </c>
      <c r="H63" s="483"/>
      <c r="I63" s="447"/>
      <c r="J63" s="437"/>
      <c r="K63" s="692"/>
    </row>
    <row r="64" spans="1:11" ht="42" customHeight="1">
      <c r="A64" s="445">
        <v>13</v>
      </c>
      <c r="B64" s="716" t="s">
        <v>1505</v>
      </c>
      <c r="C64" s="441" t="s">
        <v>1361</v>
      </c>
      <c r="D64" s="441" t="s">
        <v>164</v>
      </c>
      <c r="E64" s="461" t="s">
        <v>1362</v>
      </c>
      <c r="F64" s="671" t="s">
        <v>1502</v>
      </c>
      <c r="G64" s="322" t="s">
        <v>1448</v>
      </c>
      <c r="H64" s="655" t="s">
        <v>1285</v>
      </c>
      <c r="I64" s="474"/>
      <c r="J64" s="443">
        <v>169938</v>
      </c>
      <c r="K64" s="690" t="s">
        <v>1452</v>
      </c>
    </row>
    <row r="65" spans="1:11" ht="12.75">
      <c r="A65" s="446"/>
      <c r="B65" s="717"/>
      <c r="C65" s="441"/>
      <c r="D65" s="441"/>
      <c r="E65" s="576"/>
      <c r="F65" s="576"/>
      <c r="G65" s="294">
        <v>314700</v>
      </c>
      <c r="H65" s="473"/>
      <c r="I65" s="475"/>
      <c r="J65" s="443"/>
      <c r="K65" s="691"/>
    </row>
    <row r="66" spans="1:11" ht="12.75">
      <c r="A66" s="446"/>
      <c r="B66" s="717"/>
      <c r="C66" s="441"/>
      <c r="D66" s="441"/>
      <c r="E66" s="576"/>
      <c r="F66" s="576"/>
      <c r="G66" s="353" t="s">
        <v>650</v>
      </c>
      <c r="H66" s="473"/>
      <c r="I66" s="475"/>
      <c r="J66" s="443"/>
      <c r="K66" s="691"/>
    </row>
    <row r="67" spans="1:11" ht="12.75">
      <c r="A67" s="447"/>
      <c r="B67" s="718"/>
      <c r="C67" s="441"/>
      <c r="D67" s="441"/>
      <c r="E67" s="576"/>
      <c r="F67" s="576"/>
      <c r="G67" s="354">
        <v>42339</v>
      </c>
      <c r="H67" s="656"/>
      <c r="I67" s="650"/>
      <c r="J67" s="443"/>
      <c r="K67" s="692"/>
    </row>
    <row r="68" spans="1:11" ht="27" customHeight="1">
      <c r="A68" s="720">
        <v>14</v>
      </c>
      <c r="B68" s="723" t="s">
        <v>1511</v>
      </c>
      <c r="C68" s="725" t="s">
        <v>1361</v>
      </c>
      <c r="D68" s="725" t="s">
        <v>164</v>
      </c>
      <c r="E68" s="726" t="s">
        <v>1362</v>
      </c>
      <c r="F68" s="728" t="s">
        <v>1502</v>
      </c>
      <c r="G68" s="423" t="s">
        <v>1449</v>
      </c>
      <c r="H68" s="729" t="s">
        <v>1506</v>
      </c>
      <c r="I68" s="732">
        <v>42087</v>
      </c>
      <c r="J68" s="735">
        <v>1101825</v>
      </c>
      <c r="K68" s="738" t="s">
        <v>1451</v>
      </c>
    </row>
    <row r="69" spans="1:11" ht="12.75">
      <c r="A69" s="721"/>
      <c r="B69" s="724"/>
      <c r="C69" s="725"/>
      <c r="D69" s="725"/>
      <c r="E69" s="727"/>
      <c r="F69" s="727"/>
      <c r="G69" s="424">
        <v>1327500</v>
      </c>
      <c r="H69" s="730"/>
      <c r="I69" s="733"/>
      <c r="J69" s="736"/>
      <c r="K69" s="739"/>
    </row>
    <row r="70" spans="1:11" ht="12.75">
      <c r="A70" s="721"/>
      <c r="B70" s="724"/>
      <c r="C70" s="725"/>
      <c r="D70" s="725"/>
      <c r="E70" s="727"/>
      <c r="F70" s="727"/>
      <c r="G70" s="425" t="s">
        <v>650</v>
      </c>
      <c r="H70" s="730"/>
      <c r="I70" s="733"/>
      <c r="J70" s="736"/>
      <c r="K70" s="739"/>
    </row>
    <row r="71" spans="1:11" ht="21" customHeight="1">
      <c r="A71" s="722"/>
      <c r="B71" s="712"/>
      <c r="C71" s="725"/>
      <c r="D71" s="725"/>
      <c r="E71" s="727"/>
      <c r="F71" s="727"/>
      <c r="G71" s="426">
        <v>42339</v>
      </c>
      <c r="H71" s="731"/>
      <c r="I71" s="734"/>
      <c r="J71" s="737"/>
      <c r="K71" s="740"/>
    </row>
    <row r="72" spans="1:11" ht="38.25" customHeight="1">
      <c r="A72" s="720">
        <v>15</v>
      </c>
      <c r="B72" s="741" t="s">
        <v>1509</v>
      </c>
      <c r="C72" s="725" t="s">
        <v>1361</v>
      </c>
      <c r="D72" s="725" t="s">
        <v>164</v>
      </c>
      <c r="E72" s="725" t="s">
        <v>317</v>
      </c>
      <c r="F72" s="742" t="s">
        <v>1507</v>
      </c>
      <c r="G72" s="423" t="s">
        <v>1448</v>
      </c>
      <c r="H72" s="743" t="s">
        <v>1508</v>
      </c>
      <c r="I72" s="746">
        <v>42094</v>
      </c>
      <c r="J72" s="747">
        <v>24600</v>
      </c>
      <c r="K72" s="738" t="s">
        <v>1512</v>
      </c>
    </row>
    <row r="73" spans="1:11" ht="12.75">
      <c r="A73" s="721"/>
      <c r="B73" s="713"/>
      <c r="C73" s="725"/>
      <c r="D73" s="725"/>
      <c r="E73" s="725"/>
      <c r="F73" s="742"/>
      <c r="G73" s="424">
        <v>54661.67</v>
      </c>
      <c r="H73" s="744"/>
      <c r="I73" s="746"/>
      <c r="J73" s="747"/>
      <c r="K73" s="739"/>
    </row>
    <row r="74" spans="1:11" ht="14.25" customHeight="1">
      <c r="A74" s="721"/>
      <c r="B74" s="713"/>
      <c r="C74" s="725"/>
      <c r="D74" s="725"/>
      <c r="E74" s="725"/>
      <c r="F74" s="742"/>
      <c r="G74" s="425" t="s">
        <v>650</v>
      </c>
      <c r="H74" s="744"/>
      <c r="I74" s="746"/>
      <c r="J74" s="747"/>
      <c r="K74" s="739"/>
    </row>
    <row r="75" spans="1:11" ht="13.5" customHeight="1">
      <c r="A75" s="722"/>
      <c r="B75" s="713"/>
      <c r="C75" s="725"/>
      <c r="D75" s="725"/>
      <c r="E75" s="725"/>
      <c r="F75" s="742"/>
      <c r="G75" s="426">
        <v>42094</v>
      </c>
      <c r="H75" s="745"/>
      <c r="I75" s="746"/>
      <c r="J75" s="747"/>
      <c r="K75" s="740"/>
    </row>
    <row r="76" spans="1:11" ht="48" customHeight="1">
      <c r="A76" s="445">
        <v>16</v>
      </c>
      <c r="B76" s="703" t="s">
        <v>1529</v>
      </c>
      <c r="C76" s="431" t="s">
        <v>1361</v>
      </c>
      <c r="D76" s="431" t="s">
        <v>164</v>
      </c>
      <c r="E76" s="461" t="s">
        <v>1362</v>
      </c>
      <c r="F76" s="671" t="s">
        <v>1530</v>
      </c>
      <c r="G76" s="355" t="s">
        <v>1531</v>
      </c>
      <c r="H76" s="501" t="s">
        <v>1374</v>
      </c>
      <c r="I76" s="639"/>
      <c r="J76" s="436">
        <v>195000</v>
      </c>
      <c r="K76" s="686" t="s">
        <v>1348</v>
      </c>
    </row>
    <row r="77" spans="1:11" ht="12.75">
      <c r="A77" s="446"/>
      <c r="B77" s="703"/>
      <c r="C77" s="441"/>
      <c r="D77" s="441"/>
      <c r="E77" s="576"/>
      <c r="F77" s="576"/>
      <c r="G77" s="294">
        <v>195000</v>
      </c>
      <c r="H77" s="501"/>
      <c r="I77" s="639"/>
      <c r="J77" s="436"/>
      <c r="K77" s="686"/>
    </row>
    <row r="78" spans="1:11" ht="12.75">
      <c r="A78" s="446"/>
      <c r="B78" s="703"/>
      <c r="C78" s="441"/>
      <c r="D78" s="441"/>
      <c r="E78" s="576"/>
      <c r="F78" s="576"/>
      <c r="G78" s="353" t="s">
        <v>650</v>
      </c>
      <c r="H78" s="501"/>
      <c r="I78" s="639"/>
      <c r="J78" s="436"/>
      <c r="K78" s="686"/>
    </row>
    <row r="79" spans="1:11" ht="12" customHeight="1">
      <c r="A79" s="447"/>
      <c r="B79" s="703"/>
      <c r="C79" s="441"/>
      <c r="D79" s="441"/>
      <c r="E79" s="576"/>
      <c r="F79" s="576"/>
      <c r="G79" s="354">
        <v>42155</v>
      </c>
      <c r="H79" s="511"/>
      <c r="I79" s="640"/>
      <c r="J79" s="437"/>
      <c r="K79" s="687"/>
    </row>
    <row r="80" spans="1:11" ht="29.25" customHeight="1">
      <c r="A80" s="748">
        <v>17</v>
      </c>
      <c r="B80" s="751"/>
      <c r="C80" s="754" t="s">
        <v>1361</v>
      </c>
      <c r="D80" s="754" t="s">
        <v>164</v>
      </c>
      <c r="E80" s="754"/>
      <c r="F80" s="754"/>
      <c r="G80" s="371"/>
      <c r="H80" s="755"/>
      <c r="I80" s="751"/>
      <c r="J80" s="760"/>
      <c r="K80" s="763"/>
    </row>
    <row r="81" spans="1:11" ht="12.75">
      <c r="A81" s="749"/>
      <c r="B81" s="752"/>
      <c r="C81" s="754"/>
      <c r="D81" s="754"/>
      <c r="E81" s="754"/>
      <c r="F81" s="754"/>
      <c r="G81" s="372"/>
      <c r="H81" s="756"/>
      <c r="I81" s="758"/>
      <c r="J81" s="761"/>
      <c r="K81" s="764"/>
    </row>
    <row r="82" spans="1:11" ht="12.75">
      <c r="A82" s="749"/>
      <c r="B82" s="752"/>
      <c r="C82" s="754"/>
      <c r="D82" s="754"/>
      <c r="E82" s="754"/>
      <c r="F82" s="754"/>
      <c r="G82" s="369"/>
      <c r="H82" s="756"/>
      <c r="I82" s="758"/>
      <c r="J82" s="761"/>
      <c r="K82" s="764"/>
    </row>
    <row r="83" spans="1:11" ht="10.5" customHeight="1">
      <c r="A83" s="750"/>
      <c r="B83" s="753"/>
      <c r="C83" s="754"/>
      <c r="D83" s="754"/>
      <c r="E83" s="754"/>
      <c r="F83" s="754"/>
      <c r="G83" s="371"/>
      <c r="H83" s="757"/>
      <c r="I83" s="759"/>
      <c r="J83" s="762"/>
      <c r="K83" s="765"/>
    </row>
    <row r="84" spans="1:11" ht="35.25" customHeight="1">
      <c r="A84" s="748">
        <v>18</v>
      </c>
      <c r="B84" s="751"/>
      <c r="C84" s="754" t="s">
        <v>1361</v>
      </c>
      <c r="D84" s="754" t="s">
        <v>164</v>
      </c>
      <c r="E84" s="754"/>
      <c r="F84" s="754"/>
      <c r="G84" s="371"/>
      <c r="H84" s="766"/>
      <c r="I84" s="769"/>
      <c r="J84" s="760"/>
      <c r="K84" s="772"/>
    </row>
    <row r="85" spans="1:11" ht="12.75">
      <c r="A85" s="749"/>
      <c r="B85" s="752"/>
      <c r="C85" s="754"/>
      <c r="D85" s="754"/>
      <c r="E85" s="754"/>
      <c r="F85" s="754"/>
      <c r="G85" s="372"/>
      <c r="H85" s="767"/>
      <c r="I85" s="770"/>
      <c r="J85" s="761"/>
      <c r="K85" s="764"/>
    </row>
    <row r="86" spans="1:11" ht="12.75">
      <c r="A86" s="749"/>
      <c r="B86" s="752"/>
      <c r="C86" s="754"/>
      <c r="D86" s="754"/>
      <c r="E86" s="754"/>
      <c r="F86" s="754"/>
      <c r="G86" s="369"/>
      <c r="H86" s="767"/>
      <c r="I86" s="770"/>
      <c r="J86" s="761"/>
      <c r="K86" s="764"/>
    </row>
    <row r="87" spans="1:11" ht="12.75">
      <c r="A87" s="750"/>
      <c r="B87" s="753"/>
      <c r="C87" s="754"/>
      <c r="D87" s="754"/>
      <c r="E87" s="754"/>
      <c r="F87" s="754"/>
      <c r="G87" s="371"/>
      <c r="H87" s="768"/>
      <c r="I87" s="771"/>
      <c r="J87" s="762"/>
      <c r="K87" s="765"/>
    </row>
    <row r="88" spans="1:11" ht="28.5" customHeight="1">
      <c r="A88" s="748">
        <v>19</v>
      </c>
      <c r="B88" s="751"/>
      <c r="C88" s="754" t="s">
        <v>1361</v>
      </c>
      <c r="D88" s="754" t="s">
        <v>164</v>
      </c>
      <c r="E88" s="754"/>
      <c r="F88" s="754"/>
      <c r="G88" s="368"/>
      <c r="H88" s="756"/>
      <c r="I88" s="769"/>
      <c r="J88" s="760"/>
      <c r="K88" s="763"/>
    </row>
    <row r="89" spans="1:11" ht="12.75">
      <c r="A89" s="749"/>
      <c r="B89" s="752"/>
      <c r="C89" s="754"/>
      <c r="D89" s="754"/>
      <c r="E89" s="754"/>
      <c r="F89" s="754"/>
      <c r="G89" s="372"/>
      <c r="H89" s="756"/>
      <c r="I89" s="770"/>
      <c r="J89" s="761"/>
      <c r="K89" s="764"/>
    </row>
    <row r="90" spans="1:11" ht="12.75">
      <c r="A90" s="749"/>
      <c r="B90" s="752"/>
      <c r="C90" s="754"/>
      <c r="D90" s="754"/>
      <c r="E90" s="754"/>
      <c r="F90" s="754"/>
      <c r="G90" s="369"/>
      <c r="H90" s="756"/>
      <c r="I90" s="770"/>
      <c r="J90" s="761"/>
      <c r="K90" s="764"/>
    </row>
    <row r="91" spans="1:11" ht="13.5" customHeight="1">
      <c r="A91" s="750"/>
      <c r="B91" s="753"/>
      <c r="C91" s="754"/>
      <c r="D91" s="754"/>
      <c r="E91" s="754"/>
      <c r="F91" s="754"/>
      <c r="G91" s="370"/>
      <c r="H91" s="773"/>
      <c r="I91" s="771"/>
      <c r="J91" s="762"/>
      <c r="K91" s="765"/>
    </row>
    <row r="92" spans="1:11" ht="27" customHeight="1">
      <c r="A92" s="748">
        <v>20</v>
      </c>
      <c r="B92" s="751"/>
      <c r="C92" s="754" t="s">
        <v>1361</v>
      </c>
      <c r="D92" s="754" t="s">
        <v>164</v>
      </c>
      <c r="E92" s="754"/>
      <c r="F92" s="754"/>
      <c r="G92" s="373"/>
      <c r="H92" s="766"/>
      <c r="I92" s="751"/>
      <c r="J92" s="760"/>
      <c r="K92" s="763"/>
    </row>
    <row r="93" spans="1:11" ht="12.75">
      <c r="A93" s="749"/>
      <c r="B93" s="752"/>
      <c r="C93" s="754"/>
      <c r="D93" s="754"/>
      <c r="E93" s="754"/>
      <c r="F93" s="754"/>
      <c r="G93" s="372"/>
      <c r="H93" s="767"/>
      <c r="I93" s="758"/>
      <c r="J93" s="761"/>
      <c r="K93" s="764"/>
    </row>
    <row r="94" spans="1:11" ht="12.75">
      <c r="A94" s="749"/>
      <c r="B94" s="752"/>
      <c r="C94" s="754"/>
      <c r="D94" s="754"/>
      <c r="E94" s="754"/>
      <c r="F94" s="754"/>
      <c r="G94" s="369"/>
      <c r="H94" s="767"/>
      <c r="I94" s="758"/>
      <c r="J94" s="761"/>
      <c r="K94" s="764"/>
    </row>
    <row r="95" spans="1:11" ht="12.75">
      <c r="A95" s="750"/>
      <c r="B95" s="753"/>
      <c r="C95" s="754"/>
      <c r="D95" s="754"/>
      <c r="E95" s="754"/>
      <c r="F95" s="754"/>
      <c r="G95" s="371"/>
      <c r="H95" s="768"/>
      <c r="I95" s="759"/>
      <c r="J95" s="762"/>
      <c r="K95" s="765"/>
    </row>
    <row r="96" spans="1:11" ht="32.25" customHeight="1">
      <c r="A96" s="748">
        <v>21</v>
      </c>
      <c r="B96" s="751"/>
      <c r="C96" s="754" t="s">
        <v>1361</v>
      </c>
      <c r="D96" s="754" t="s">
        <v>164</v>
      </c>
      <c r="E96" s="754"/>
      <c r="F96" s="754"/>
      <c r="G96" s="371"/>
      <c r="H96" s="766"/>
      <c r="I96" s="751"/>
      <c r="J96" s="760"/>
      <c r="K96" s="763"/>
    </row>
    <row r="97" spans="1:11" ht="12" customHeight="1">
      <c r="A97" s="749"/>
      <c r="B97" s="752"/>
      <c r="C97" s="754"/>
      <c r="D97" s="754"/>
      <c r="E97" s="754"/>
      <c r="F97" s="754"/>
      <c r="G97" s="372"/>
      <c r="H97" s="767"/>
      <c r="I97" s="758"/>
      <c r="J97" s="761"/>
      <c r="K97" s="764"/>
    </row>
    <row r="98" spans="1:11" ht="12.75">
      <c r="A98" s="749"/>
      <c r="B98" s="752"/>
      <c r="C98" s="754"/>
      <c r="D98" s="754"/>
      <c r="E98" s="754"/>
      <c r="F98" s="754"/>
      <c r="G98" s="369"/>
      <c r="H98" s="767"/>
      <c r="I98" s="758"/>
      <c r="J98" s="761"/>
      <c r="K98" s="764"/>
    </row>
    <row r="99" spans="1:11" ht="12.75" customHeight="1">
      <c r="A99" s="750"/>
      <c r="B99" s="753"/>
      <c r="C99" s="754"/>
      <c r="D99" s="754"/>
      <c r="E99" s="754"/>
      <c r="F99" s="754"/>
      <c r="G99" s="370"/>
      <c r="H99" s="768"/>
      <c r="I99" s="759"/>
      <c r="J99" s="762"/>
      <c r="K99" s="765"/>
    </row>
    <row r="100" spans="1:11" ht="27" customHeight="1">
      <c r="A100" s="748">
        <v>22</v>
      </c>
      <c r="B100" s="751"/>
      <c r="C100" s="754" t="s">
        <v>1361</v>
      </c>
      <c r="D100" s="754" t="s">
        <v>164</v>
      </c>
      <c r="E100" s="775"/>
      <c r="F100" s="754"/>
      <c r="G100" s="371"/>
      <c r="H100" s="766"/>
      <c r="I100" s="751"/>
      <c r="J100" s="760"/>
      <c r="K100" s="763"/>
    </row>
    <row r="101" spans="1:11" ht="12.75">
      <c r="A101" s="749"/>
      <c r="B101" s="752"/>
      <c r="C101" s="754"/>
      <c r="D101" s="754"/>
      <c r="E101" s="776"/>
      <c r="F101" s="754"/>
      <c r="G101" s="372"/>
      <c r="H101" s="767"/>
      <c r="I101" s="758"/>
      <c r="J101" s="761"/>
      <c r="K101" s="764"/>
    </row>
    <row r="102" spans="1:11" ht="12.75">
      <c r="A102" s="749"/>
      <c r="B102" s="752"/>
      <c r="C102" s="754"/>
      <c r="D102" s="754"/>
      <c r="E102" s="776"/>
      <c r="F102" s="754"/>
      <c r="G102" s="369"/>
      <c r="H102" s="767"/>
      <c r="I102" s="758"/>
      <c r="J102" s="761"/>
      <c r="K102" s="764"/>
    </row>
    <row r="103" spans="1:11" ht="16.5" customHeight="1">
      <c r="A103" s="750"/>
      <c r="B103" s="753"/>
      <c r="C103" s="754"/>
      <c r="D103" s="754"/>
      <c r="E103" s="777"/>
      <c r="F103" s="754"/>
      <c r="G103" s="370"/>
      <c r="H103" s="768"/>
      <c r="I103" s="759"/>
      <c r="J103" s="762"/>
      <c r="K103" s="765"/>
    </row>
    <row r="104" spans="1:11" ht="30.75" customHeight="1">
      <c r="A104" s="748">
        <v>23</v>
      </c>
      <c r="B104" s="774"/>
      <c r="C104" s="754" t="s">
        <v>1361</v>
      </c>
      <c r="D104" s="754" t="s">
        <v>164</v>
      </c>
      <c r="E104" s="754"/>
      <c r="F104" s="754"/>
      <c r="G104" s="372"/>
      <c r="H104" s="766"/>
      <c r="I104" s="751"/>
      <c r="J104" s="760"/>
      <c r="K104" s="763"/>
    </row>
    <row r="105" spans="1:11" ht="12.75">
      <c r="A105" s="749"/>
      <c r="B105" s="752"/>
      <c r="C105" s="754"/>
      <c r="D105" s="754"/>
      <c r="E105" s="754"/>
      <c r="F105" s="754"/>
      <c r="G105" s="369"/>
      <c r="H105" s="767"/>
      <c r="I105" s="758"/>
      <c r="J105" s="761"/>
      <c r="K105" s="764"/>
    </row>
    <row r="106" spans="1:11" ht="12.75">
      <c r="A106" s="749"/>
      <c r="B106" s="752"/>
      <c r="C106" s="754"/>
      <c r="D106" s="754"/>
      <c r="E106" s="754"/>
      <c r="F106" s="754"/>
      <c r="G106" s="371"/>
      <c r="H106" s="767"/>
      <c r="I106" s="758"/>
      <c r="J106" s="761"/>
      <c r="K106" s="764"/>
    </row>
    <row r="107" spans="1:11" ht="12.75">
      <c r="A107" s="750"/>
      <c r="B107" s="753"/>
      <c r="C107" s="754"/>
      <c r="D107" s="754"/>
      <c r="E107" s="754"/>
      <c r="F107" s="754"/>
      <c r="G107" s="371"/>
      <c r="H107" s="768"/>
      <c r="I107" s="759"/>
      <c r="J107" s="762"/>
      <c r="K107" s="765"/>
    </row>
    <row r="108" spans="1:11" ht="21.75" customHeight="1">
      <c r="A108" s="285"/>
      <c r="B108" s="286"/>
      <c r="C108" s="285"/>
      <c r="D108" s="285"/>
      <c r="E108" s="285"/>
      <c r="F108" s="285"/>
      <c r="G108" s="366">
        <f>G7+G11+G15+G19+G23+G27+G31+G38+G49+G53+G57+G61+G65+G69+G73</f>
        <v>7547351.83</v>
      </c>
      <c r="H108" s="285"/>
      <c r="I108" s="340"/>
      <c r="J108" s="360">
        <f>SUM(J6:J107)</f>
        <v>6305356.25</v>
      </c>
      <c r="K108" s="367">
        <f>G108-J108</f>
        <v>1241995.58</v>
      </c>
    </row>
    <row r="109" spans="7:11" ht="12.75">
      <c r="G109" s="361">
        <f>G108+354000</f>
        <v>7901351.83</v>
      </c>
      <c r="K109" s="25"/>
    </row>
    <row r="110" ht="12.75">
      <c r="G110" s="350"/>
    </row>
    <row r="111" ht="12.75">
      <c r="G111" s="310"/>
    </row>
  </sheetData>
  <sheetProtection selectLockedCells="1" selectUnlockedCells="1"/>
  <mergeCells count="257">
    <mergeCell ref="H37:H40"/>
    <mergeCell ref="I37:I40"/>
    <mergeCell ref="J37:J40"/>
    <mergeCell ref="K37:K40"/>
    <mergeCell ref="F104:F107"/>
    <mergeCell ref="E104:E107"/>
    <mergeCell ref="H104:H107"/>
    <mergeCell ref="I104:I107"/>
    <mergeCell ref="J104:J107"/>
    <mergeCell ref="K104:K107"/>
    <mergeCell ref="A37:A40"/>
    <mergeCell ref="B37:B40"/>
    <mergeCell ref="C37:C40"/>
    <mergeCell ref="D37:D40"/>
    <mergeCell ref="E37:E40"/>
    <mergeCell ref="F37:F40"/>
    <mergeCell ref="H100:H103"/>
    <mergeCell ref="I100:I103"/>
    <mergeCell ref="J100:J103"/>
    <mergeCell ref="K100:K103"/>
    <mergeCell ref="D104:D107"/>
    <mergeCell ref="C104:C107"/>
    <mergeCell ref="E100:E103"/>
    <mergeCell ref="F100:F103"/>
    <mergeCell ref="B104:B107"/>
    <mergeCell ref="A104:A107"/>
    <mergeCell ref="H96:H99"/>
    <mergeCell ref="I96:I99"/>
    <mergeCell ref="J96:J99"/>
    <mergeCell ref="K96:K99"/>
    <mergeCell ref="A100:A103"/>
    <mergeCell ref="B100:B103"/>
    <mergeCell ref="C100:C103"/>
    <mergeCell ref="D100:D103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F96:F99"/>
    <mergeCell ref="H88:H91"/>
    <mergeCell ref="I88:I91"/>
    <mergeCell ref="J88:J91"/>
    <mergeCell ref="K88:K91"/>
    <mergeCell ref="A92:A95"/>
    <mergeCell ref="B92:B95"/>
    <mergeCell ref="C92:C95"/>
    <mergeCell ref="D92:D95"/>
    <mergeCell ref="E92:E95"/>
    <mergeCell ref="F92:F95"/>
    <mergeCell ref="H84:H87"/>
    <mergeCell ref="I84:I87"/>
    <mergeCell ref="J84:J87"/>
    <mergeCell ref="K84:K87"/>
    <mergeCell ref="A88:A91"/>
    <mergeCell ref="B88:B91"/>
    <mergeCell ref="C88:C91"/>
    <mergeCell ref="D88:D91"/>
    <mergeCell ref="E88:E91"/>
    <mergeCell ref="F88:F91"/>
    <mergeCell ref="H80:H83"/>
    <mergeCell ref="I80:I83"/>
    <mergeCell ref="J80:J83"/>
    <mergeCell ref="K80:K83"/>
    <mergeCell ref="A84:A87"/>
    <mergeCell ref="B84:B87"/>
    <mergeCell ref="C84:C87"/>
    <mergeCell ref="D84:D87"/>
    <mergeCell ref="E84:E87"/>
    <mergeCell ref="F84:F87"/>
    <mergeCell ref="H76:H79"/>
    <mergeCell ref="I76:I79"/>
    <mergeCell ref="J76:J79"/>
    <mergeCell ref="K76:K79"/>
    <mergeCell ref="A80:A83"/>
    <mergeCell ref="B80:B83"/>
    <mergeCell ref="C80:C83"/>
    <mergeCell ref="D80:D83"/>
    <mergeCell ref="E80:E83"/>
    <mergeCell ref="F80:F83"/>
    <mergeCell ref="H72:H75"/>
    <mergeCell ref="I72:I75"/>
    <mergeCell ref="J72:J75"/>
    <mergeCell ref="K72:K75"/>
    <mergeCell ref="A76:A79"/>
    <mergeCell ref="B76:B79"/>
    <mergeCell ref="C76:C79"/>
    <mergeCell ref="D76:D79"/>
    <mergeCell ref="E76:E79"/>
    <mergeCell ref="F76:F79"/>
    <mergeCell ref="H68:H71"/>
    <mergeCell ref="I68:I71"/>
    <mergeCell ref="J68:J71"/>
    <mergeCell ref="K68:K71"/>
    <mergeCell ref="A72:A75"/>
    <mergeCell ref="B72:B75"/>
    <mergeCell ref="C72:C75"/>
    <mergeCell ref="D72:D75"/>
    <mergeCell ref="E72:E75"/>
    <mergeCell ref="F72:F75"/>
    <mergeCell ref="H64:H67"/>
    <mergeCell ref="I64:I67"/>
    <mergeCell ref="J64:J67"/>
    <mergeCell ref="K64:K67"/>
    <mergeCell ref="A68:A71"/>
    <mergeCell ref="B68:B71"/>
    <mergeCell ref="C68:C71"/>
    <mergeCell ref="D68:D71"/>
    <mergeCell ref="E68:E71"/>
    <mergeCell ref="F68:F71"/>
    <mergeCell ref="H60:H63"/>
    <mergeCell ref="I60:I63"/>
    <mergeCell ref="J60:J63"/>
    <mergeCell ref="K60:K63"/>
    <mergeCell ref="A64:A67"/>
    <mergeCell ref="B64:B67"/>
    <mergeCell ref="C64:C67"/>
    <mergeCell ref="D64:D67"/>
    <mergeCell ref="E64:E67"/>
    <mergeCell ref="F64:F67"/>
    <mergeCell ref="H56:H59"/>
    <mergeCell ref="I56:I59"/>
    <mergeCell ref="J56:J59"/>
    <mergeCell ref="K56:K59"/>
    <mergeCell ref="A60:A63"/>
    <mergeCell ref="B60:B63"/>
    <mergeCell ref="C60:C63"/>
    <mergeCell ref="D60:D63"/>
    <mergeCell ref="E60:E63"/>
    <mergeCell ref="F60:F63"/>
    <mergeCell ref="H52:H55"/>
    <mergeCell ref="I52:I55"/>
    <mergeCell ref="J52:J55"/>
    <mergeCell ref="K52:K55"/>
    <mergeCell ref="A56:A59"/>
    <mergeCell ref="B56:B59"/>
    <mergeCell ref="C56:C59"/>
    <mergeCell ref="D56:D59"/>
    <mergeCell ref="E56:E59"/>
    <mergeCell ref="F56:F59"/>
    <mergeCell ref="H48:H51"/>
    <mergeCell ref="I48:I51"/>
    <mergeCell ref="J48:J51"/>
    <mergeCell ref="K48:K51"/>
    <mergeCell ref="A52:A55"/>
    <mergeCell ref="B52:B55"/>
    <mergeCell ref="C52:C55"/>
    <mergeCell ref="D52:D55"/>
    <mergeCell ref="E52:E55"/>
    <mergeCell ref="F52:F55"/>
    <mergeCell ref="A48:A51"/>
    <mergeCell ref="B48:B51"/>
    <mergeCell ref="C48:C51"/>
    <mergeCell ref="D48:D51"/>
    <mergeCell ref="E48:E51"/>
    <mergeCell ref="F48:F51"/>
    <mergeCell ref="A46:A47"/>
    <mergeCell ref="B46:B47"/>
    <mergeCell ref="C46:C47"/>
    <mergeCell ref="D46:D47"/>
    <mergeCell ref="E46:E47"/>
    <mergeCell ref="F46:F47"/>
    <mergeCell ref="A43:A45"/>
    <mergeCell ref="B43:B45"/>
    <mergeCell ref="C43:C45"/>
    <mergeCell ref="D43:D45"/>
    <mergeCell ref="E43:E45"/>
    <mergeCell ref="F43:F45"/>
    <mergeCell ref="H22:H25"/>
    <mergeCell ref="I22:I25"/>
    <mergeCell ref="J22:J25"/>
    <mergeCell ref="K22:K25"/>
    <mergeCell ref="A41:A42"/>
    <mergeCell ref="B41:B42"/>
    <mergeCell ref="C41:C42"/>
    <mergeCell ref="D41:D42"/>
    <mergeCell ref="E41:E42"/>
    <mergeCell ref="F41:F42"/>
    <mergeCell ref="B22:B25"/>
    <mergeCell ref="C22:C25"/>
    <mergeCell ref="D22:D25"/>
    <mergeCell ref="E22:E25"/>
    <mergeCell ref="F22:F25"/>
    <mergeCell ref="E10:E13"/>
    <mergeCell ref="D10:D13"/>
    <mergeCell ref="C10:C13"/>
    <mergeCell ref="B10:B13"/>
    <mergeCell ref="H30:H33"/>
    <mergeCell ref="I30:I33"/>
    <mergeCell ref="J30:J33"/>
    <mergeCell ref="K30:K33"/>
    <mergeCell ref="A34:A36"/>
    <mergeCell ref="B34:B36"/>
    <mergeCell ref="C34:C36"/>
    <mergeCell ref="D34:D36"/>
    <mergeCell ref="E34:E36"/>
    <mergeCell ref="F34:F36"/>
    <mergeCell ref="H26:H29"/>
    <mergeCell ref="I26:I29"/>
    <mergeCell ref="J26:J29"/>
    <mergeCell ref="K26:K29"/>
    <mergeCell ref="A30:A33"/>
    <mergeCell ref="B30:B33"/>
    <mergeCell ref="C30:C33"/>
    <mergeCell ref="D30:D33"/>
    <mergeCell ref="E30:E33"/>
    <mergeCell ref="F30:F33"/>
    <mergeCell ref="A26:A29"/>
    <mergeCell ref="B26:B29"/>
    <mergeCell ref="C26:C29"/>
    <mergeCell ref="D26:D29"/>
    <mergeCell ref="E26:E29"/>
    <mergeCell ref="F26:F29"/>
    <mergeCell ref="A22:A25"/>
    <mergeCell ref="I10:I13"/>
    <mergeCell ref="J10:J13"/>
    <mergeCell ref="K10:K13"/>
    <mergeCell ref="A14:A17"/>
    <mergeCell ref="B14:B17"/>
    <mergeCell ref="C14:C17"/>
    <mergeCell ref="D14:D17"/>
    <mergeCell ref="E14:E17"/>
    <mergeCell ref="F14:F17"/>
    <mergeCell ref="A1:F1"/>
    <mergeCell ref="A2:F2"/>
    <mergeCell ref="A3:J3"/>
    <mergeCell ref="B6:B9"/>
    <mergeCell ref="E6:E9"/>
    <mergeCell ref="F6:F9"/>
    <mergeCell ref="C6:C9"/>
    <mergeCell ref="D6:D9"/>
    <mergeCell ref="A6:A9"/>
    <mergeCell ref="I6:I9"/>
    <mergeCell ref="H6:H9"/>
    <mergeCell ref="J6:J9"/>
    <mergeCell ref="K6:K9"/>
    <mergeCell ref="F10:F13"/>
    <mergeCell ref="F18:F21"/>
    <mergeCell ref="H18:H21"/>
    <mergeCell ref="I18:I21"/>
    <mergeCell ref="J18:J21"/>
    <mergeCell ref="H10:H13"/>
    <mergeCell ref="H14:H17"/>
    <mergeCell ref="K18:K21"/>
    <mergeCell ref="A10:A13"/>
    <mergeCell ref="A18:A21"/>
    <mergeCell ref="B18:B21"/>
    <mergeCell ref="C18:C21"/>
    <mergeCell ref="D18:D21"/>
    <mergeCell ref="E18:E21"/>
    <mergeCell ref="I14:I17"/>
    <mergeCell ref="J14:J17"/>
    <mergeCell ref="K14:K17"/>
  </mergeCells>
  <printOptions gridLines="1"/>
  <pageMargins left="0.3937007874015748" right="0.3937007874015748" top="0.9448818897637796" bottom="0.5511811023622047" header="0" footer="0"/>
  <pageSetup blackAndWhite="1" fitToHeight="0" fitToWidth="1"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42"/>
  <sheetViews>
    <sheetView zoomScale="80" zoomScaleNormal="80" zoomScaleSheetLayoutView="80" zoomScalePageLayoutView="90" workbookViewId="0" topLeftCell="A31">
      <selection activeCell="G37" sqref="G37"/>
    </sheetView>
  </sheetViews>
  <sheetFormatPr defaultColWidth="9.00390625" defaultRowHeight="12.75"/>
  <cols>
    <col min="1" max="2" width="5.875" style="375" customWidth="1"/>
    <col min="3" max="3" width="67.00390625" style="375" customWidth="1"/>
    <col min="4" max="4" width="19.25390625" style="375" customWidth="1"/>
    <col min="5" max="5" width="31.00390625" style="375" customWidth="1"/>
    <col min="6" max="6" width="15.125" style="375" customWidth="1"/>
    <col min="7" max="7" width="14.125" style="375" customWidth="1"/>
    <col min="8" max="8" width="23.00390625" style="376" customWidth="1"/>
    <col min="9" max="10" width="14.375" style="376" customWidth="1"/>
    <col min="11" max="16384" width="9.125" style="376" customWidth="1"/>
  </cols>
  <sheetData>
    <row r="1" spans="1:4" ht="12.75">
      <c r="A1" s="778" t="s">
        <v>1353</v>
      </c>
      <c r="B1" s="778"/>
      <c r="C1" s="778"/>
      <c r="D1" s="374"/>
    </row>
    <row r="2" spans="1:4" ht="12.75">
      <c r="A2" s="778" t="s">
        <v>1354</v>
      </c>
      <c r="B2" s="778"/>
      <c r="C2" s="778"/>
      <c r="D2" s="374"/>
    </row>
    <row r="3" spans="1:7" ht="19.5">
      <c r="A3" s="541" t="s">
        <v>1518</v>
      </c>
      <c r="B3" s="541"/>
      <c r="C3" s="541"/>
      <c r="D3" s="541"/>
      <c r="E3" s="541"/>
      <c r="F3" s="541"/>
      <c r="G3" s="541"/>
    </row>
    <row r="5" spans="1:10" s="378" customFormat="1" ht="59.25" customHeight="1">
      <c r="A5" s="377" t="s">
        <v>154</v>
      </c>
      <c r="B5" s="377"/>
      <c r="C5" s="329" t="s">
        <v>117</v>
      </c>
      <c r="D5" s="328" t="s">
        <v>1148</v>
      </c>
      <c r="E5" s="329" t="s">
        <v>1356</v>
      </c>
      <c r="F5" s="329" t="s">
        <v>812</v>
      </c>
      <c r="G5" s="326" t="s">
        <v>312</v>
      </c>
      <c r="H5" s="327" t="s">
        <v>1394</v>
      </c>
      <c r="I5" s="363" t="s">
        <v>1395</v>
      </c>
      <c r="J5" s="363" t="s">
        <v>1414</v>
      </c>
    </row>
    <row r="6" spans="1:10" s="378" customFormat="1" ht="49.5" customHeight="1">
      <c r="A6" s="379">
        <v>1</v>
      </c>
      <c r="B6" s="379"/>
      <c r="C6" s="380" t="s">
        <v>1421</v>
      </c>
      <c r="D6" s="363" t="s">
        <v>1516</v>
      </c>
      <c r="E6" s="381" t="s">
        <v>1422</v>
      </c>
      <c r="F6" s="382">
        <v>42339</v>
      </c>
      <c r="G6" s="364">
        <v>27296.14</v>
      </c>
      <c r="H6" s="383" t="s">
        <v>1423</v>
      </c>
      <c r="I6" s="384" t="s">
        <v>1492</v>
      </c>
      <c r="J6" s="385" t="s">
        <v>1468</v>
      </c>
    </row>
    <row r="7" spans="1:10" s="378" customFormat="1" ht="35.25" customHeight="1">
      <c r="A7" s="379">
        <v>2</v>
      </c>
      <c r="B7" s="379"/>
      <c r="C7" s="386" t="s">
        <v>1401</v>
      </c>
      <c r="D7" s="387" t="s">
        <v>1473</v>
      </c>
      <c r="E7" s="381" t="s">
        <v>1402</v>
      </c>
      <c r="F7" s="328">
        <v>42063</v>
      </c>
      <c r="G7" s="364">
        <v>15600</v>
      </c>
      <c r="H7" s="388" t="s">
        <v>1410</v>
      </c>
      <c r="I7" s="384" t="s">
        <v>1492</v>
      </c>
      <c r="J7" s="385" t="s">
        <v>1468</v>
      </c>
    </row>
    <row r="8" spans="1:10" s="378" customFormat="1" ht="37.5" customHeight="1">
      <c r="A8" s="379">
        <v>3</v>
      </c>
      <c r="B8" s="379"/>
      <c r="C8" s="329" t="s">
        <v>1435</v>
      </c>
      <c r="D8" s="328" t="s">
        <v>1470</v>
      </c>
      <c r="E8" s="329" t="s">
        <v>1436</v>
      </c>
      <c r="F8" s="389" t="s">
        <v>1453</v>
      </c>
      <c r="G8" s="390">
        <v>12000</v>
      </c>
      <c r="H8" s="391" t="s">
        <v>1461</v>
      </c>
      <c r="I8" s="384" t="s">
        <v>1491</v>
      </c>
      <c r="J8" s="392" t="s">
        <v>1468</v>
      </c>
    </row>
    <row r="9" spans="1:10" s="378" customFormat="1" ht="30" customHeight="1">
      <c r="A9" s="379">
        <v>4</v>
      </c>
      <c r="B9" s="379"/>
      <c r="C9" s="393" t="s">
        <v>1400</v>
      </c>
      <c r="D9" s="394" t="s">
        <v>1472</v>
      </c>
      <c r="E9" s="395" t="s">
        <v>1399</v>
      </c>
      <c r="F9" s="328">
        <v>42024</v>
      </c>
      <c r="G9" s="396">
        <v>41000</v>
      </c>
      <c r="H9" s="397" t="s">
        <v>1466</v>
      </c>
      <c r="I9" s="384" t="s">
        <v>1493</v>
      </c>
      <c r="J9" s="385" t="s">
        <v>1468</v>
      </c>
    </row>
    <row r="10" spans="1:10" s="378" customFormat="1" ht="33" customHeight="1">
      <c r="A10" s="379">
        <v>5</v>
      </c>
      <c r="B10" s="379"/>
      <c r="C10" s="381" t="s">
        <v>1397</v>
      </c>
      <c r="D10" s="363" t="s">
        <v>1471</v>
      </c>
      <c r="E10" s="398" t="s">
        <v>1393</v>
      </c>
      <c r="F10" s="382">
        <v>42339</v>
      </c>
      <c r="G10" s="399">
        <v>56640</v>
      </c>
      <c r="H10" s="400" t="s">
        <v>1420</v>
      </c>
      <c r="I10" s="384" t="s">
        <v>1491</v>
      </c>
      <c r="J10" s="401" t="s">
        <v>1490</v>
      </c>
    </row>
    <row r="11" spans="1:10" s="378" customFormat="1" ht="48" customHeight="1">
      <c r="A11" s="379">
        <v>6</v>
      </c>
      <c r="B11" s="379"/>
      <c r="C11" s="380" t="s">
        <v>1415</v>
      </c>
      <c r="D11" s="363" t="s">
        <v>1479</v>
      </c>
      <c r="E11" s="381" t="s">
        <v>1416</v>
      </c>
      <c r="F11" s="382">
        <v>42339</v>
      </c>
      <c r="G11" s="364">
        <v>100000</v>
      </c>
      <c r="H11" s="383" t="s">
        <v>1419</v>
      </c>
      <c r="I11" s="402" t="s">
        <v>1495</v>
      </c>
      <c r="J11" s="385" t="s">
        <v>1468</v>
      </c>
    </row>
    <row r="12" spans="1:10" s="378" customFormat="1" ht="39.75" customHeight="1">
      <c r="A12" s="379">
        <v>7</v>
      </c>
      <c r="B12" s="379"/>
      <c r="C12" s="380" t="s">
        <v>1415</v>
      </c>
      <c r="D12" s="363" t="s">
        <v>1480</v>
      </c>
      <c r="E12" s="381" t="s">
        <v>1417</v>
      </c>
      <c r="F12" s="382">
        <v>42339</v>
      </c>
      <c r="G12" s="364">
        <v>115000</v>
      </c>
      <c r="H12" s="383" t="s">
        <v>1419</v>
      </c>
      <c r="I12" s="402" t="s">
        <v>1495</v>
      </c>
      <c r="J12" s="385" t="s">
        <v>1468</v>
      </c>
    </row>
    <row r="13" spans="1:10" s="378" customFormat="1" ht="37.5" customHeight="1">
      <c r="A13" s="379">
        <v>8</v>
      </c>
      <c r="B13" s="379"/>
      <c r="C13" s="380" t="s">
        <v>1463</v>
      </c>
      <c r="D13" s="363" t="s">
        <v>1488</v>
      </c>
      <c r="E13" s="403" t="s">
        <v>1464</v>
      </c>
      <c r="F13" s="382">
        <v>42339</v>
      </c>
      <c r="G13" s="364">
        <v>30000</v>
      </c>
      <c r="H13" s="383" t="s">
        <v>1465</v>
      </c>
      <c r="I13" s="384" t="s">
        <v>1492</v>
      </c>
      <c r="J13" s="385" t="s">
        <v>1468</v>
      </c>
    </row>
    <row r="14" spans="1:10" s="378" customFormat="1" ht="34.5" customHeight="1">
      <c r="A14" s="379">
        <v>9</v>
      </c>
      <c r="B14" s="379"/>
      <c r="C14" s="380" t="s">
        <v>1411</v>
      </c>
      <c r="D14" s="363" t="s">
        <v>1478</v>
      </c>
      <c r="E14" s="381" t="s">
        <v>1412</v>
      </c>
      <c r="F14" s="382">
        <v>42339</v>
      </c>
      <c r="G14" s="364">
        <v>7757.52</v>
      </c>
      <c r="H14" s="383" t="s">
        <v>1413</v>
      </c>
      <c r="I14" s="384" t="s">
        <v>1492</v>
      </c>
      <c r="J14" s="385" t="s">
        <v>1468</v>
      </c>
    </row>
    <row r="15" spans="1:10" s="378" customFormat="1" ht="48.75" customHeight="1">
      <c r="A15" s="379">
        <v>10</v>
      </c>
      <c r="B15" s="379"/>
      <c r="C15" s="380" t="s">
        <v>1424</v>
      </c>
      <c r="D15" s="363" t="s">
        <v>1477</v>
      </c>
      <c r="E15" s="381" t="s">
        <v>1408</v>
      </c>
      <c r="F15" s="382">
        <v>42339</v>
      </c>
      <c r="G15" s="399">
        <v>12000</v>
      </c>
      <c r="H15" s="388" t="s">
        <v>1410</v>
      </c>
      <c r="I15" s="384" t="s">
        <v>1492</v>
      </c>
      <c r="J15" s="385" t="s">
        <v>1469</v>
      </c>
    </row>
    <row r="16" spans="1:10" s="378" customFormat="1" ht="38.25" customHeight="1">
      <c r="A16" s="379">
        <v>11</v>
      </c>
      <c r="B16" s="379"/>
      <c r="C16" s="380" t="s">
        <v>1462</v>
      </c>
      <c r="D16" s="404" t="s">
        <v>1487</v>
      </c>
      <c r="E16" s="403" t="s">
        <v>1460</v>
      </c>
      <c r="F16" s="382">
        <v>42339</v>
      </c>
      <c r="G16" s="364">
        <v>7200</v>
      </c>
      <c r="H16" s="383" t="s">
        <v>1413</v>
      </c>
      <c r="I16" s="384" t="s">
        <v>1492</v>
      </c>
      <c r="J16" s="385" t="s">
        <v>1468</v>
      </c>
    </row>
    <row r="17" spans="1:10" s="378" customFormat="1" ht="39.75" customHeight="1">
      <c r="A17" s="379">
        <v>12</v>
      </c>
      <c r="B17" s="379"/>
      <c r="C17" s="380" t="s">
        <v>1459</v>
      </c>
      <c r="D17" s="404" t="s">
        <v>1486</v>
      </c>
      <c r="E17" s="403" t="s">
        <v>1460</v>
      </c>
      <c r="F17" s="382">
        <v>42339</v>
      </c>
      <c r="G17" s="364">
        <v>12000</v>
      </c>
      <c r="H17" s="383" t="s">
        <v>1413</v>
      </c>
      <c r="I17" s="384" t="s">
        <v>1492</v>
      </c>
      <c r="J17" s="385" t="s">
        <v>1468</v>
      </c>
    </row>
    <row r="18" spans="1:10" s="378" customFormat="1" ht="34.5" customHeight="1">
      <c r="A18" s="379">
        <v>13</v>
      </c>
      <c r="B18" s="379"/>
      <c r="C18" s="398" t="s">
        <v>1406</v>
      </c>
      <c r="D18" s="363" t="s">
        <v>1475</v>
      </c>
      <c r="E18" s="381" t="s">
        <v>1405</v>
      </c>
      <c r="F18" s="382">
        <v>42339</v>
      </c>
      <c r="G18" s="364">
        <v>84500</v>
      </c>
      <c r="H18" s="388" t="s">
        <v>1455</v>
      </c>
      <c r="I18" s="384" t="s">
        <v>1494</v>
      </c>
      <c r="J18" s="385" t="s">
        <v>1468</v>
      </c>
    </row>
    <row r="19" spans="1:10" s="378" customFormat="1" ht="37.5" customHeight="1">
      <c r="A19" s="379">
        <v>14</v>
      </c>
      <c r="B19" s="379"/>
      <c r="C19" s="380" t="s">
        <v>1457</v>
      </c>
      <c r="D19" s="363" t="s">
        <v>1485</v>
      </c>
      <c r="E19" s="403" t="s">
        <v>1458</v>
      </c>
      <c r="F19" s="382">
        <v>42339</v>
      </c>
      <c r="G19" s="364">
        <v>73664</v>
      </c>
      <c r="H19" s="383" t="s">
        <v>1461</v>
      </c>
      <c r="I19" s="384" t="s">
        <v>1492</v>
      </c>
      <c r="J19" s="385" t="s">
        <v>1468</v>
      </c>
    </row>
    <row r="20" spans="1:10" s="378" customFormat="1" ht="30" customHeight="1">
      <c r="A20" s="379">
        <v>15</v>
      </c>
      <c r="B20" s="379"/>
      <c r="C20" s="398" t="s">
        <v>1407</v>
      </c>
      <c r="D20" s="363" t="s">
        <v>1476</v>
      </c>
      <c r="E20" s="381" t="s">
        <v>1219</v>
      </c>
      <c r="F20" s="328">
        <v>42063</v>
      </c>
      <c r="G20" s="364">
        <v>50000</v>
      </c>
      <c r="H20" s="388" t="s">
        <v>1409</v>
      </c>
      <c r="I20" s="384" t="s">
        <v>1492</v>
      </c>
      <c r="J20" s="385" t="s">
        <v>1468</v>
      </c>
    </row>
    <row r="21" spans="1:10" ht="36" customHeight="1">
      <c r="A21" s="379">
        <v>16</v>
      </c>
      <c r="B21" s="427"/>
      <c r="C21" s="405" t="s">
        <v>1396</v>
      </c>
      <c r="D21" s="379" t="s">
        <v>1513</v>
      </c>
      <c r="E21" s="381" t="s">
        <v>1398</v>
      </c>
      <c r="F21" s="406">
        <v>42024</v>
      </c>
      <c r="G21" s="365">
        <v>88500</v>
      </c>
      <c r="H21" s="407" t="s">
        <v>1455</v>
      </c>
      <c r="I21" s="384" t="s">
        <v>1491</v>
      </c>
      <c r="J21" s="385" t="s">
        <v>1468</v>
      </c>
    </row>
    <row r="22" spans="1:10" ht="30" customHeight="1">
      <c r="A22" s="379">
        <v>17</v>
      </c>
      <c r="B22" s="427"/>
      <c r="C22" s="405" t="s">
        <v>1396</v>
      </c>
      <c r="D22" s="379" t="s">
        <v>1514</v>
      </c>
      <c r="E22" s="381" t="s">
        <v>1398</v>
      </c>
      <c r="F22" s="406">
        <v>42025</v>
      </c>
      <c r="G22" s="365">
        <v>88500</v>
      </c>
      <c r="H22" s="408" t="s">
        <v>1455</v>
      </c>
      <c r="I22" s="384" t="s">
        <v>1491</v>
      </c>
      <c r="J22" s="385" t="s">
        <v>1468</v>
      </c>
    </row>
    <row r="23" spans="1:10" ht="39.75" customHeight="1">
      <c r="A23" s="379">
        <v>18</v>
      </c>
      <c r="B23" s="379"/>
      <c r="C23" s="380" t="s">
        <v>1467</v>
      </c>
      <c r="D23" s="404" t="s">
        <v>1489</v>
      </c>
      <c r="E23" s="403" t="s">
        <v>1219</v>
      </c>
      <c r="F23" s="382">
        <v>42005</v>
      </c>
      <c r="G23" s="364">
        <v>25000</v>
      </c>
      <c r="H23" s="383" t="s">
        <v>1410</v>
      </c>
      <c r="I23" s="384" t="s">
        <v>1492</v>
      </c>
      <c r="J23" s="385" t="s">
        <v>1468</v>
      </c>
    </row>
    <row r="24" spans="1:10" ht="38.25" customHeight="1">
      <c r="A24" s="379">
        <v>19</v>
      </c>
      <c r="B24" s="427"/>
      <c r="C24" s="405" t="s">
        <v>1396</v>
      </c>
      <c r="D24" s="379" t="s">
        <v>1515</v>
      </c>
      <c r="E24" s="381" t="s">
        <v>1398</v>
      </c>
      <c r="F24" s="406">
        <v>42025</v>
      </c>
      <c r="G24" s="365">
        <v>88500</v>
      </c>
      <c r="H24" s="409" t="s">
        <v>1455</v>
      </c>
      <c r="I24" s="384" t="s">
        <v>1491</v>
      </c>
      <c r="J24" s="385" t="s">
        <v>1468</v>
      </c>
    </row>
    <row r="25" spans="1:10" ht="34.5" customHeight="1">
      <c r="A25" s="379">
        <v>20</v>
      </c>
      <c r="B25" s="379"/>
      <c r="C25" s="380" t="s">
        <v>1403</v>
      </c>
      <c r="D25" s="410" t="s">
        <v>1474</v>
      </c>
      <c r="E25" s="381" t="s">
        <v>1404</v>
      </c>
      <c r="F25" s="328">
        <v>42030</v>
      </c>
      <c r="G25" s="364">
        <v>55000</v>
      </c>
      <c r="H25" s="411" t="s">
        <v>1456</v>
      </c>
      <c r="I25" s="384" t="s">
        <v>1492</v>
      </c>
      <c r="J25" s="385" t="s">
        <v>1468</v>
      </c>
    </row>
    <row r="26" spans="1:10" ht="36" customHeight="1">
      <c r="A26" s="379">
        <v>21</v>
      </c>
      <c r="B26" s="379"/>
      <c r="C26" s="380" t="s">
        <v>1415</v>
      </c>
      <c r="D26" s="363" t="s">
        <v>1481</v>
      </c>
      <c r="E26" s="381" t="s">
        <v>1418</v>
      </c>
      <c r="F26" s="382">
        <v>42036</v>
      </c>
      <c r="G26" s="364">
        <v>10000</v>
      </c>
      <c r="H26" s="383" t="s">
        <v>1419</v>
      </c>
      <c r="I26" s="412" t="s">
        <v>1496</v>
      </c>
      <c r="J26" s="385" t="s">
        <v>1468</v>
      </c>
    </row>
    <row r="27" spans="1:10" ht="37.5" customHeight="1">
      <c r="A27" s="379">
        <v>22</v>
      </c>
      <c r="B27" s="379"/>
      <c r="C27" s="380" t="s">
        <v>1432</v>
      </c>
      <c r="D27" s="363" t="s">
        <v>1483</v>
      </c>
      <c r="E27" s="403" t="s">
        <v>1255</v>
      </c>
      <c r="F27" s="382">
        <v>42005</v>
      </c>
      <c r="G27" s="364">
        <v>6000</v>
      </c>
      <c r="H27" s="383" t="s">
        <v>1455</v>
      </c>
      <c r="I27" s="384" t="s">
        <v>1492</v>
      </c>
      <c r="J27" s="385" t="s">
        <v>1468</v>
      </c>
    </row>
    <row r="28" spans="1:10" ht="33" customHeight="1">
      <c r="A28" s="379">
        <v>23</v>
      </c>
      <c r="B28" s="379"/>
      <c r="C28" s="380" t="s">
        <v>1425</v>
      </c>
      <c r="D28" s="404" t="s">
        <v>1482</v>
      </c>
      <c r="E28" s="403" t="s">
        <v>1426</v>
      </c>
      <c r="F28" s="382">
        <v>42047</v>
      </c>
      <c r="G28" s="364">
        <v>13640</v>
      </c>
      <c r="H28" s="383" t="s">
        <v>1455</v>
      </c>
      <c r="I28" s="384" t="s">
        <v>1492</v>
      </c>
      <c r="J28" s="385" t="s">
        <v>1468</v>
      </c>
    </row>
    <row r="29" spans="1:10" ht="51.75" customHeight="1">
      <c r="A29" s="379">
        <v>24</v>
      </c>
      <c r="B29" s="379"/>
      <c r="C29" s="380" t="s">
        <v>1415</v>
      </c>
      <c r="D29" s="363" t="s">
        <v>1484</v>
      </c>
      <c r="E29" s="403" t="s">
        <v>1438</v>
      </c>
      <c r="F29" s="382">
        <v>42339</v>
      </c>
      <c r="G29" s="364">
        <v>10000</v>
      </c>
      <c r="H29" s="383" t="s">
        <v>1419</v>
      </c>
      <c r="I29" s="412" t="s">
        <v>1495</v>
      </c>
      <c r="J29" s="385" t="s">
        <v>1468</v>
      </c>
    </row>
    <row r="30" spans="1:10" ht="40.5" customHeight="1">
      <c r="A30" s="379">
        <v>25</v>
      </c>
      <c r="B30" s="379"/>
      <c r="C30" s="380" t="s">
        <v>1427</v>
      </c>
      <c r="D30" s="363" t="s">
        <v>1517</v>
      </c>
      <c r="E30" s="403" t="s">
        <v>1428</v>
      </c>
      <c r="F30" s="382">
        <v>42339</v>
      </c>
      <c r="G30" s="364">
        <v>52074.24</v>
      </c>
      <c r="H30" s="383" t="s">
        <v>1413</v>
      </c>
      <c r="I30" s="413" t="s">
        <v>1497</v>
      </c>
      <c r="J30" s="385" t="s">
        <v>1468</v>
      </c>
    </row>
    <row r="31" spans="1:10" ht="39.75" customHeight="1">
      <c r="A31" s="379">
        <v>26</v>
      </c>
      <c r="B31" s="379"/>
      <c r="C31" s="380" t="s">
        <v>1433</v>
      </c>
      <c r="D31" s="363" t="s">
        <v>1434</v>
      </c>
      <c r="E31" s="403" t="s">
        <v>1428</v>
      </c>
      <c r="F31" s="382">
        <v>42339</v>
      </c>
      <c r="G31" s="364">
        <v>191255.19</v>
      </c>
      <c r="H31" s="383" t="s">
        <v>1454</v>
      </c>
      <c r="I31" s="413" t="s">
        <v>1497</v>
      </c>
      <c r="J31" s="385" t="s">
        <v>1468</v>
      </c>
    </row>
    <row r="32" spans="1:10" ht="39.75" customHeight="1">
      <c r="A32" s="379">
        <v>27</v>
      </c>
      <c r="B32" s="379"/>
      <c r="C32" s="414" t="s">
        <v>1519</v>
      </c>
      <c r="D32" s="415" t="s">
        <v>1520</v>
      </c>
      <c r="E32" s="403" t="s">
        <v>1521</v>
      </c>
      <c r="F32" s="382">
        <v>42036</v>
      </c>
      <c r="G32" s="364">
        <v>3000</v>
      </c>
      <c r="H32" s="383" t="s">
        <v>1410</v>
      </c>
      <c r="I32" s="384" t="s">
        <v>1492</v>
      </c>
      <c r="J32" s="385" t="s">
        <v>1468</v>
      </c>
    </row>
    <row r="33" spans="1:10" ht="48" customHeight="1">
      <c r="A33" s="379">
        <v>28</v>
      </c>
      <c r="B33" s="379"/>
      <c r="C33" s="414" t="s">
        <v>1522</v>
      </c>
      <c r="D33" s="415" t="s">
        <v>1523</v>
      </c>
      <c r="E33" s="403" t="s">
        <v>1524</v>
      </c>
      <c r="F33" s="382">
        <v>42064</v>
      </c>
      <c r="G33" s="364">
        <v>3596.33</v>
      </c>
      <c r="H33" s="383" t="s">
        <v>1525</v>
      </c>
      <c r="I33" s="384" t="s">
        <v>1492</v>
      </c>
      <c r="J33" s="385" t="s">
        <v>1468</v>
      </c>
    </row>
    <row r="34" spans="1:10" ht="47.25" customHeight="1">
      <c r="A34" s="379">
        <v>29</v>
      </c>
      <c r="B34" s="379"/>
      <c r="C34" s="414" t="s">
        <v>1526</v>
      </c>
      <c r="D34" s="415" t="s">
        <v>1527</v>
      </c>
      <c r="E34" s="403" t="s">
        <v>1528</v>
      </c>
      <c r="F34" s="382">
        <v>42339</v>
      </c>
      <c r="G34" s="364">
        <v>13651.55</v>
      </c>
      <c r="H34" s="383" t="s">
        <v>1410</v>
      </c>
      <c r="I34" s="384" t="s">
        <v>1492</v>
      </c>
      <c r="J34" s="385" t="s">
        <v>1468</v>
      </c>
    </row>
    <row r="35" spans="1:10" ht="47.25" customHeight="1">
      <c r="A35" s="379"/>
      <c r="B35" s="379"/>
      <c r="C35" s="414"/>
      <c r="D35" s="415"/>
      <c r="E35" s="403"/>
      <c r="F35" s="382"/>
      <c r="G35" s="364"/>
      <c r="H35" s="383"/>
      <c r="I35" s="384"/>
      <c r="J35" s="385"/>
    </row>
    <row r="36" spans="1:10" ht="47.25" customHeight="1">
      <c r="A36" s="379"/>
      <c r="B36" s="379"/>
      <c r="C36" s="414"/>
      <c r="D36" s="415"/>
      <c r="E36" s="403"/>
      <c r="F36" s="382"/>
      <c r="G36" s="364"/>
      <c r="H36" s="383"/>
      <c r="I36" s="384"/>
      <c r="J36" s="385"/>
    </row>
    <row r="37" spans="1:10" ht="47.25" customHeight="1">
      <c r="A37" s="379"/>
      <c r="B37" s="379"/>
      <c r="C37" s="414"/>
      <c r="D37" s="415"/>
      <c r="E37" s="403"/>
      <c r="F37" s="382"/>
      <c r="G37" s="364"/>
      <c r="H37" s="383"/>
      <c r="I37" s="384"/>
      <c r="J37" s="385"/>
    </row>
    <row r="38" spans="1:10" ht="47.25" customHeight="1">
      <c r="A38" s="379"/>
      <c r="B38" s="379"/>
      <c r="C38" s="414"/>
      <c r="D38" s="415"/>
      <c r="E38" s="403"/>
      <c r="F38" s="382"/>
      <c r="G38" s="364"/>
      <c r="H38" s="383"/>
      <c r="I38" s="384"/>
      <c r="J38" s="385"/>
    </row>
    <row r="39" spans="1:10" ht="36" customHeight="1">
      <c r="A39" s="379"/>
      <c r="B39" s="379"/>
      <c r="C39" s="416"/>
      <c r="D39" s="417"/>
      <c r="E39" s="403"/>
      <c r="F39" s="418"/>
      <c r="G39" s="364">
        <f>SUM(G6:G31)-G40-G41</f>
        <v>794797.6600000001</v>
      </c>
      <c r="H39" s="419"/>
      <c r="I39" s="384" t="s">
        <v>1492</v>
      </c>
      <c r="J39" s="385"/>
    </row>
    <row r="40" spans="1:10" ht="38.25" customHeight="1">
      <c r="A40" s="379"/>
      <c r="B40" s="379"/>
      <c r="C40" s="416"/>
      <c r="D40" s="417"/>
      <c r="E40" s="403"/>
      <c r="F40" s="418"/>
      <c r="G40" s="364">
        <f>G11+G12+G26+G29</f>
        <v>235000</v>
      </c>
      <c r="H40" s="419"/>
      <c r="I40" s="412" t="s">
        <v>1495</v>
      </c>
      <c r="J40" s="385"/>
    </row>
    <row r="41" spans="1:10" ht="32.25" customHeight="1">
      <c r="A41" s="379"/>
      <c r="B41" s="379"/>
      <c r="C41" s="416"/>
      <c r="D41" s="417"/>
      <c r="E41" s="403"/>
      <c r="F41" s="418"/>
      <c r="G41" s="364">
        <f>G31+G30</f>
        <v>243329.43</v>
      </c>
      <c r="H41" s="419"/>
      <c r="I41" s="413" t="s">
        <v>1497</v>
      </c>
      <c r="J41" s="385"/>
    </row>
    <row r="42" spans="1:10" ht="24.75" customHeight="1">
      <c r="A42" s="420"/>
      <c r="B42" s="428"/>
      <c r="C42" s="325"/>
      <c r="D42" s="325"/>
      <c r="E42" s="420"/>
      <c r="F42" s="420"/>
      <c r="G42" s="365">
        <f>SUM(G6:G34)</f>
        <v>1293374.9700000002</v>
      </c>
      <c r="H42" s="421"/>
      <c r="I42" s="422"/>
      <c r="J42" s="422"/>
    </row>
  </sheetData>
  <sheetProtection selectLockedCells="1" selectUnlockedCells="1"/>
  <mergeCells count="3">
    <mergeCell ref="A3:G3"/>
    <mergeCell ref="A1:C1"/>
    <mergeCell ref="A2:C2"/>
  </mergeCells>
  <printOptions gridLines="1"/>
  <pageMargins left="0.2362204724409449" right="0.2362204724409449" top="0.7480314960629921" bottom="0.7480314960629921" header="0.31496062992125984" footer="0.31496062992125984"/>
  <pageSetup blackAndWhite="1"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="60" zoomScaleNormal="70" zoomScalePageLayoutView="0" workbookViewId="0" topLeftCell="A40">
      <selection activeCell="K45" sqref="K45"/>
    </sheetView>
  </sheetViews>
  <sheetFormatPr defaultColWidth="9.00390625" defaultRowHeight="12.75"/>
  <cols>
    <col min="1" max="1" width="22.625" style="137" customWidth="1"/>
    <col min="2" max="2" width="7.00390625" style="0" customWidth="1"/>
    <col min="3" max="3" width="12.625" style="0" customWidth="1"/>
    <col min="4" max="4" width="18.00390625" style="0" customWidth="1"/>
    <col min="5" max="5" width="12.125" style="0" customWidth="1"/>
    <col min="6" max="6" width="11.375" style="0" customWidth="1"/>
    <col min="7" max="7" width="14.625" style="0" customWidth="1"/>
    <col min="8" max="8" width="10.75390625" style="0" customWidth="1"/>
    <col min="9" max="9" width="21.00390625" style="137" customWidth="1"/>
    <col min="10" max="10" width="13.00390625" style="0" customWidth="1"/>
    <col min="11" max="11" width="30.625" style="0" customWidth="1"/>
    <col min="12" max="12" width="11.875" style="0" customWidth="1"/>
    <col min="14" max="14" width="40.00390625" style="0" customWidth="1"/>
    <col min="17" max="17" width="13.75390625" style="0" customWidth="1"/>
    <col min="19" max="19" width="12.00390625" style="0" customWidth="1"/>
    <col min="20" max="20" width="17.125" style="0" customWidth="1"/>
    <col min="21" max="21" width="15.75390625" style="0" customWidth="1"/>
    <col min="22" max="22" width="14.875" style="0" customWidth="1"/>
    <col min="23" max="23" width="10.625" style="0" bestFit="1" customWidth="1"/>
    <col min="26" max="26" width="10.375" style="0" customWidth="1"/>
    <col min="27" max="27" width="12.00390625" style="0" customWidth="1"/>
    <col min="28" max="28" width="8.875" style="0" customWidth="1"/>
    <col min="29" max="29" width="12.00390625" style="0" customWidth="1"/>
    <col min="30" max="30" width="18.25390625" style="0" customWidth="1"/>
  </cols>
  <sheetData>
    <row r="1" spans="1:30" ht="12.75">
      <c r="A1" s="550" t="s">
        <v>153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</row>
    <row r="2" spans="1:30" ht="12.75">
      <c r="A2" s="550" t="s">
        <v>1058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</row>
    <row r="4" spans="1:30" ht="12.75">
      <c r="A4" s="543" t="s">
        <v>644</v>
      </c>
      <c r="B4" s="542" t="s">
        <v>803</v>
      </c>
      <c r="C4" s="542" t="s">
        <v>804</v>
      </c>
      <c r="D4" s="542" t="s">
        <v>805</v>
      </c>
      <c r="E4" s="542"/>
      <c r="F4" s="542"/>
      <c r="G4" s="542" t="s">
        <v>806</v>
      </c>
      <c r="H4" s="542" t="s">
        <v>157</v>
      </c>
      <c r="I4" s="543" t="s">
        <v>807</v>
      </c>
      <c r="J4" s="542" t="s">
        <v>808</v>
      </c>
      <c r="K4" s="542" t="s">
        <v>809</v>
      </c>
      <c r="L4" s="542" t="s">
        <v>810</v>
      </c>
      <c r="M4" s="542"/>
      <c r="N4" s="542" t="s">
        <v>117</v>
      </c>
      <c r="O4" s="542"/>
      <c r="P4" s="542"/>
      <c r="Q4" s="542"/>
      <c r="R4" s="542"/>
      <c r="S4" s="542"/>
      <c r="T4" s="542" t="s">
        <v>811</v>
      </c>
      <c r="U4" s="542"/>
      <c r="V4" s="542"/>
      <c r="W4" s="542"/>
      <c r="X4" s="542"/>
      <c r="Y4" s="542"/>
      <c r="Z4" s="542" t="s">
        <v>812</v>
      </c>
      <c r="AA4" s="542"/>
      <c r="AB4" s="542" t="s">
        <v>813</v>
      </c>
      <c r="AC4" s="542"/>
      <c r="AD4" s="542"/>
    </row>
    <row r="5" spans="1:30" ht="89.25">
      <c r="A5" s="543"/>
      <c r="B5" s="542"/>
      <c r="C5" s="542"/>
      <c r="D5" s="183" t="s">
        <v>814</v>
      </c>
      <c r="E5" s="183" t="s">
        <v>815</v>
      </c>
      <c r="F5" s="183" t="s">
        <v>816</v>
      </c>
      <c r="G5" s="542"/>
      <c r="H5" s="542"/>
      <c r="I5" s="543"/>
      <c r="J5" s="542"/>
      <c r="K5" s="542"/>
      <c r="L5" s="183" t="s">
        <v>817</v>
      </c>
      <c r="M5" s="183" t="s">
        <v>818</v>
      </c>
      <c r="N5" s="183" t="s">
        <v>819</v>
      </c>
      <c r="O5" s="183" t="s">
        <v>820</v>
      </c>
      <c r="P5" s="183" t="s">
        <v>821</v>
      </c>
      <c r="Q5" s="183" t="s">
        <v>822</v>
      </c>
      <c r="R5" s="183" t="s">
        <v>823</v>
      </c>
      <c r="S5" s="183" t="s">
        <v>824</v>
      </c>
      <c r="T5" s="183" t="s">
        <v>825</v>
      </c>
      <c r="U5" s="183" t="s">
        <v>826</v>
      </c>
      <c r="V5" s="183" t="s">
        <v>815</v>
      </c>
      <c r="W5" s="183" t="s">
        <v>816</v>
      </c>
      <c r="X5" s="183" t="s">
        <v>827</v>
      </c>
      <c r="Y5" s="183" t="s">
        <v>828</v>
      </c>
      <c r="Z5" s="183" t="s">
        <v>829</v>
      </c>
      <c r="AA5" s="183" t="s">
        <v>830</v>
      </c>
      <c r="AB5" s="183" t="s">
        <v>831</v>
      </c>
      <c r="AC5" s="183" t="s">
        <v>817</v>
      </c>
      <c r="AD5" s="183" t="s">
        <v>832</v>
      </c>
    </row>
    <row r="6" spans="1:30" ht="12.75">
      <c r="A6" s="181">
        <v>1</v>
      </c>
      <c r="B6" s="182">
        <v>2</v>
      </c>
      <c r="C6" s="182">
        <v>3</v>
      </c>
      <c r="D6" s="182">
        <v>4</v>
      </c>
      <c r="E6" s="182">
        <v>5</v>
      </c>
      <c r="F6" s="182">
        <v>6</v>
      </c>
      <c r="G6" s="182">
        <v>7</v>
      </c>
      <c r="H6" s="182">
        <v>8</v>
      </c>
      <c r="I6" s="181">
        <v>9</v>
      </c>
      <c r="J6" s="182">
        <v>10</v>
      </c>
      <c r="K6" s="182">
        <v>11</v>
      </c>
      <c r="L6" s="182">
        <v>12</v>
      </c>
      <c r="M6" s="182">
        <v>13</v>
      </c>
      <c r="N6" s="182">
        <v>14</v>
      </c>
      <c r="O6" s="182">
        <v>15</v>
      </c>
      <c r="P6" s="182">
        <v>16</v>
      </c>
      <c r="Q6" s="182">
        <v>17</v>
      </c>
      <c r="R6" s="182">
        <v>18</v>
      </c>
      <c r="S6" s="182">
        <v>19</v>
      </c>
      <c r="T6" s="182">
        <v>20</v>
      </c>
      <c r="U6" s="182">
        <v>21</v>
      </c>
      <c r="V6" s="182">
        <v>22</v>
      </c>
      <c r="W6" s="182">
        <v>23</v>
      </c>
      <c r="X6" s="182">
        <v>24</v>
      </c>
      <c r="Y6" s="182">
        <v>25</v>
      </c>
      <c r="Z6" s="182">
        <v>26</v>
      </c>
      <c r="AA6" s="182">
        <v>27</v>
      </c>
      <c r="AB6" s="182">
        <v>28</v>
      </c>
      <c r="AC6" s="182">
        <v>29</v>
      </c>
      <c r="AD6" s="182">
        <v>30</v>
      </c>
    </row>
    <row r="7" spans="1:30" ht="85.5" customHeight="1">
      <c r="A7" s="547" t="s">
        <v>978</v>
      </c>
      <c r="B7" s="544">
        <v>0</v>
      </c>
      <c r="C7" s="545">
        <v>40876</v>
      </c>
      <c r="D7" s="544" t="s">
        <v>612</v>
      </c>
      <c r="E7" s="544">
        <v>7801396325</v>
      </c>
      <c r="F7" s="544">
        <v>780101001</v>
      </c>
      <c r="G7" s="544" t="s">
        <v>833</v>
      </c>
      <c r="H7" s="544" t="s">
        <v>834</v>
      </c>
      <c r="I7" s="547" t="s">
        <v>1025</v>
      </c>
      <c r="J7" s="545">
        <v>40861</v>
      </c>
      <c r="K7" s="544" t="s">
        <v>794</v>
      </c>
      <c r="L7" s="545">
        <v>40876</v>
      </c>
      <c r="M7" s="544">
        <v>37469</v>
      </c>
      <c r="N7" s="182" t="s">
        <v>835</v>
      </c>
      <c r="O7" s="182">
        <v>1540000</v>
      </c>
      <c r="P7" s="182" t="s">
        <v>836</v>
      </c>
      <c r="Q7" s="182">
        <v>534.6</v>
      </c>
      <c r="R7" s="182">
        <v>500</v>
      </c>
      <c r="S7" s="185">
        <v>267300</v>
      </c>
      <c r="T7" s="182" t="s">
        <v>838</v>
      </c>
      <c r="U7" s="182" t="s">
        <v>839</v>
      </c>
      <c r="V7" s="182">
        <v>7813473020</v>
      </c>
      <c r="W7" s="182">
        <v>781301001</v>
      </c>
      <c r="X7" s="182"/>
      <c r="Y7" s="182" t="s">
        <v>840</v>
      </c>
      <c r="Z7" s="546">
        <v>40878</v>
      </c>
      <c r="AA7" s="544"/>
      <c r="AB7" s="182">
        <v>0</v>
      </c>
      <c r="AC7" s="184">
        <v>40878</v>
      </c>
      <c r="AD7" s="548" t="s">
        <v>841</v>
      </c>
    </row>
    <row r="8" spans="1:30" ht="58.5" customHeight="1">
      <c r="A8" s="547"/>
      <c r="B8" s="544"/>
      <c r="C8" s="545"/>
      <c r="D8" s="544"/>
      <c r="E8" s="544"/>
      <c r="F8" s="544"/>
      <c r="G8" s="544"/>
      <c r="H8" s="544"/>
      <c r="I8" s="547"/>
      <c r="J8" s="545"/>
      <c r="K8" s="544"/>
      <c r="L8" s="545"/>
      <c r="M8" s="544"/>
      <c r="N8" s="182" t="s">
        <v>837</v>
      </c>
      <c r="O8" s="182">
        <v>1540000</v>
      </c>
      <c r="P8" s="182" t="s">
        <v>836</v>
      </c>
      <c r="Q8" s="182">
        <v>693</v>
      </c>
      <c r="R8" s="182">
        <v>700</v>
      </c>
      <c r="S8" s="185">
        <v>485100</v>
      </c>
      <c r="T8" s="187"/>
      <c r="U8" s="187"/>
      <c r="V8" s="187"/>
      <c r="W8" s="187"/>
      <c r="X8" s="187"/>
      <c r="Y8" s="187"/>
      <c r="Z8" s="546"/>
      <c r="AA8" s="544"/>
      <c r="AB8" s="187"/>
      <c r="AC8" s="187"/>
      <c r="AD8" s="549"/>
    </row>
    <row r="9" spans="1:30" ht="102">
      <c r="A9" s="181" t="s">
        <v>979</v>
      </c>
      <c r="B9" s="182">
        <v>0</v>
      </c>
      <c r="C9" s="184">
        <v>40864</v>
      </c>
      <c r="D9" s="182" t="s">
        <v>776</v>
      </c>
      <c r="E9" s="182">
        <v>7801396325</v>
      </c>
      <c r="F9" s="182">
        <v>780101001</v>
      </c>
      <c r="G9" s="182" t="s">
        <v>833</v>
      </c>
      <c r="H9" s="182" t="s">
        <v>317</v>
      </c>
      <c r="I9" s="181" t="s">
        <v>1026</v>
      </c>
      <c r="J9" s="184">
        <v>40857</v>
      </c>
      <c r="K9" s="182" t="s">
        <v>842</v>
      </c>
      <c r="L9" s="184">
        <v>40864</v>
      </c>
      <c r="M9" s="182">
        <v>33</v>
      </c>
      <c r="N9" s="182" t="s">
        <v>783</v>
      </c>
      <c r="O9" s="182">
        <v>9249000</v>
      </c>
      <c r="P9" s="182" t="s">
        <v>836</v>
      </c>
      <c r="Q9" s="185">
        <v>48000</v>
      </c>
      <c r="R9" s="182">
        <v>1</v>
      </c>
      <c r="S9" s="185">
        <v>48000</v>
      </c>
      <c r="T9" s="182" t="s">
        <v>843</v>
      </c>
      <c r="U9" s="182" t="s">
        <v>844</v>
      </c>
      <c r="V9" s="181" t="s">
        <v>976</v>
      </c>
      <c r="W9" s="182"/>
      <c r="X9" s="182"/>
      <c r="Y9" s="182" t="s">
        <v>845</v>
      </c>
      <c r="Z9" s="186">
        <v>40848</v>
      </c>
      <c r="AA9" s="184">
        <v>40877</v>
      </c>
      <c r="AB9" s="182"/>
      <c r="AC9" s="182"/>
      <c r="AD9" s="182"/>
    </row>
    <row r="10" spans="1:30" ht="102">
      <c r="A10" s="181" t="s">
        <v>980</v>
      </c>
      <c r="B10" s="182">
        <v>0</v>
      </c>
      <c r="C10" s="184">
        <v>40863</v>
      </c>
      <c r="D10" s="182" t="s">
        <v>612</v>
      </c>
      <c r="E10" s="182">
        <v>7801396325</v>
      </c>
      <c r="F10" s="182">
        <v>780101001</v>
      </c>
      <c r="G10" s="182" t="s">
        <v>833</v>
      </c>
      <c r="H10" s="182" t="s">
        <v>317</v>
      </c>
      <c r="I10" s="181" t="s">
        <v>1027</v>
      </c>
      <c r="J10" s="184">
        <v>40856</v>
      </c>
      <c r="K10" s="182" t="s">
        <v>846</v>
      </c>
      <c r="L10" s="184">
        <v>40863</v>
      </c>
      <c r="M10" s="182">
        <v>32</v>
      </c>
      <c r="N10" s="182" t="s">
        <v>781</v>
      </c>
      <c r="O10" s="182">
        <v>9249000</v>
      </c>
      <c r="P10" s="182" t="s">
        <v>836</v>
      </c>
      <c r="Q10" s="185">
        <v>48000</v>
      </c>
      <c r="R10" s="182">
        <v>1</v>
      </c>
      <c r="S10" s="185">
        <v>48000</v>
      </c>
      <c r="T10" s="182" t="s">
        <v>843</v>
      </c>
      <c r="U10" s="182" t="s">
        <v>844</v>
      </c>
      <c r="V10" s="181" t="s">
        <v>976</v>
      </c>
      <c r="W10" s="182"/>
      <c r="X10" s="182"/>
      <c r="Y10" s="182" t="s">
        <v>845</v>
      </c>
      <c r="Z10" s="186">
        <v>40848</v>
      </c>
      <c r="AA10" s="184">
        <v>40875</v>
      </c>
      <c r="AB10" s="182"/>
      <c r="AC10" s="182"/>
      <c r="AD10" s="182"/>
    </row>
    <row r="11" spans="1:30" ht="127.5">
      <c r="A11" s="181" t="s">
        <v>981</v>
      </c>
      <c r="B11" s="182">
        <v>0</v>
      </c>
      <c r="C11" s="184">
        <v>40813</v>
      </c>
      <c r="D11" s="182" t="s">
        <v>612</v>
      </c>
      <c r="E11" s="182">
        <v>7801396325</v>
      </c>
      <c r="F11" s="182">
        <v>780101001</v>
      </c>
      <c r="G11" s="182" t="s">
        <v>833</v>
      </c>
      <c r="H11" s="182" t="s">
        <v>525</v>
      </c>
      <c r="I11" s="181" t="s">
        <v>1028</v>
      </c>
      <c r="J11" s="184">
        <v>40801</v>
      </c>
      <c r="K11" s="182" t="s">
        <v>847</v>
      </c>
      <c r="L11" s="184">
        <v>40812</v>
      </c>
      <c r="M11" s="182">
        <v>22</v>
      </c>
      <c r="N11" s="182" t="s">
        <v>753</v>
      </c>
      <c r="O11" s="182">
        <v>9249021</v>
      </c>
      <c r="P11" s="182" t="s">
        <v>836</v>
      </c>
      <c r="Q11" s="185">
        <v>452000</v>
      </c>
      <c r="R11" s="182"/>
      <c r="S11" s="185">
        <v>452000</v>
      </c>
      <c r="T11" s="182" t="s">
        <v>848</v>
      </c>
      <c r="U11" s="182" t="s">
        <v>849</v>
      </c>
      <c r="V11" s="182">
        <v>7825455770</v>
      </c>
      <c r="W11" s="182">
        <v>784101001</v>
      </c>
      <c r="X11" s="182"/>
      <c r="Y11" s="182" t="s">
        <v>850</v>
      </c>
      <c r="Z11" s="186">
        <v>40848</v>
      </c>
      <c r="AA11" s="184">
        <v>40870</v>
      </c>
      <c r="AB11" s="182"/>
      <c r="AC11" s="182"/>
      <c r="AD11" s="182"/>
    </row>
    <row r="12" spans="1:30" ht="102">
      <c r="A12" s="181" t="s">
        <v>982</v>
      </c>
      <c r="B12" s="182">
        <v>0</v>
      </c>
      <c r="C12" s="184">
        <v>40875</v>
      </c>
      <c r="D12" s="182" t="s">
        <v>612</v>
      </c>
      <c r="E12" s="182">
        <v>7801396325</v>
      </c>
      <c r="F12" s="182">
        <v>780101001</v>
      </c>
      <c r="G12" s="182" t="s">
        <v>833</v>
      </c>
      <c r="H12" s="182" t="s">
        <v>317</v>
      </c>
      <c r="I12" s="181" t="s">
        <v>1029</v>
      </c>
      <c r="J12" s="184">
        <v>40865</v>
      </c>
      <c r="K12" s="182" t="s">
        <v>851</v>
      </c>
      <c r="L12" s="184">
        <v>40872</v>
      </c>
      <c r="M12" s="182">
        <v>36</v>
      </c>
      <c r="N12" s="182" t="s">
        <v>716</v>
      </c>
      <c r="O12" s="182">
        <v>9249000</v>
      </c>
      <c r="P12" s="182" t="s">
        <v>836</v>
      </c>
      <c r="Q12" s="185">
        <v>29800</v>
      </c>
      <c r="R12" s="182">
        <v>1</v>
      </c>
      <c r="S12" s="185">
        <v>29800</v>
      </c>
      <c r="T12" s="182" t="s">
        <v>852</v>
      </c>
      <c r="U12" s="182" t="s">
        <v>853</v>
      </c>
      <c r="V12" s="182">
        <v>7839384777</v>
      </c>
      <c r="W12" s="182">
        <v>783901001</v>
      </c>
      <c r="X12" s="182"/>
      <c r="Y12" s="182" t="s">
        <v>854</v>
      </c>
      <c r="Z12" s="186">
        <v>40878</v>
      </c>
      <c r="AA12" s="182"/>
      <c r="AB12" s="182"/>
      <c r="AC12" s="182"/>
      <c r="AD12" s="182"/>
    </row>
    <row r="13" spans="1:30" ht="102">
      <c r="A13" s="181" t="s">
        <v>983</v>
      </c>
      <c r="B13" s="182">
        <v>0</v>
      </c>
      <c r="C13" s="184">
        <v>40871</v>
      </c>
      <c r="D13" s="182" t="s">
        <v>612</v>
      </c>
      <c r="E13" s="182">
        <v>7801396325</v>
      </c>
      <c r="F13" s="182">
        <v>780101001</v>
      </c>
      <c r="G13" s="182" t="s">
        <v>833</v>
      </c>
      <c r="H13" s="182" t="s">
        <v>317</v>
      </c>
      <c r="I13" s="181" t="s">
        <v>1030</v>
      </c>
      <c r="J13" s="184">
        <v>40864</v>
      </c>
      <c r="K13" s="182" t="s">
        <v>855</v>
      </c>
      <c r="L13" s="184">
        <v>40871</v>
      </c>
      <c r="M13" s="182">
        <v>35</v>
      </c>
      <c r="N13" s="182" t="s">
        <v>856</v>
      </c>
      <c r="O13" s="182">
        <v>9249000</v>
      </c>
      <c r="P13" s="182" t="s">
        <v>836</v>
      </c>
      <c r="Q13" s="185">
        <v>38000</v>
      </c>
      <c r="R13" s="182">
        <v>1</v>
      </c>
      <c r="S13" s="185">
        <v>38000</v>
      </c>
      <c r="T13" s="182" t="s">
        <v>843</v>
      </c>
      <c r="U13" s="182" t="s">
        <v>844</v>
      </c>
      <c r="V13" s="182">
        <v>782576335979</v>
      </c>
      <c r="W13" s="182"/>
      <c r="X13" s="182"/>
      <c r="Y13" s="182" t="s">
        <v>845</v>
      </c>
      <c r="Z13" s="186">
        <v>40878</v>
      </c>
      <c r="AA13" s="182"/>
      <c r="AB13" s="182"/>
      <c r="AC13" s="182"/>
      <c r="AD13" s="182"/>
    </row>
    <row r="14" spans="1:30" ht="191.25">
      <c r="A14" s="181" t="s">
        <v>984</v>
      </c>
      <c r="B14" s="182">
        <v>1</v>
      </c>
      <c r="C14" s="184">
        <v>40870</v>
      </c>
      <c r="D14" s="182" t="s">
        <v>612</v>
      </c>
      <c r="E14" s="182">
        <v>7801396325</v>
      </c>
      <c r="F14" s="182">
        <v>780101001</v>
      </c>
      <c r="G14" s="182" t="s">
        <v>833</v>
      </c>
      <c r="H14" s="182" t="s">
        <v>834</v>
      </c>
      <c r="I14" s="181" t="s">
        <v>1031</v>
      </c>
      <c r="J14" s="184">
        <v>40792</v>
      </c>
      <c r="K14" s="182" t="s">
        <v>857</v>
      </c>
      <c r="L14" s="184">
        <v>40854</v>
      </c>
      <c r="M14" s="182" t="s">
        <v>858</v>
      </c>
      <c r="N14" s="182" t="s">
        <v>744</v>
      </c>
      <c r="O14" s="182">
        <v>4540030</v>
      </c>
      <c r="P14" s="182" t="s">
        <v>836</v>
      </c>
      <c r="Q14" s="185">
        <v>2642551.98</v>
      </c>
      <c r="R14" s="182">
        <v>1</v>
      </c>
      <c r="S14" s="185">
        <v>2642551.98</v>
      </c>
      <c r="T14" s="182" t="s">
        <v>859</v>
      </c>
      <c r="U14" s="182" t="s">
        <v>860</v>
      </c>
      <c r="V14" s="182">
        <v>7810036150</v>
      </c>
      <c r="W14" s="182">
        <v>781301001</v>
      </c>
      <c r="X14" s="182"/>
      <c r="Y14" s="182" t="s">
        <v>861</v>
      </c>
      <c r="Z14" s="186">
        <v>40878</v>
      </c>
      <c r="AA14" s="182"/>
      <c r="AB14" s="182"/>
      <c r="AC14" s="182"/>
      <c r="AD14" s="182"/>
    </row>
    <row r="15" spans="1:30" ht="191.25">
      <c r="A15" s="181" t="s">
        <v>985</v>
      </c>
      <c r="B15" s="182">
        <v>1</v>
      </c>
      <c r="C15" s="184">
        <v>40870</v>
      </c>
      <c r="D15" s="182" t="s">
        <v>612</v>
      </c>
      <c r="E15" s="182">
        <v>7801396325</v>
      </c>
      <c r="F15" s="182">
        <v>780101001</v>
      </c>
      <c r="G15" s="182" t="s">
        <v>833</v>
      </c>
      <c r="H15" s="182" t="s">
        <v>834</v>
      </c>
      <c r="I15" s="181" t="s">
        <v>1032</v>
      </c>
      <c r="J15" s="184">
        <v>40792</v>
      </c>
      <c r="K15" s="182" t="s">
        <v>862</v>
      </c>
      <c r="L15" s="184">
        <v>40854</v>
      </c>
      <c r="M15" s="182" t="s">
        <v>746</v>
      </c>
      <c r="N15" s="182" t="s">
        <v>863</v>
      </c>
      <c r="O15" s="182">
        <v>4540030</v>
      </c>
      <c r="P15" s="182" t="s">
        <v>836</v>
      </c>
      <c r="Q15" s="185">
        <v>2613036.14</v>
      </c>
      <c r="R15" s="182">
        <v>1</v>
      </c>
      <c r="S15" s="185">
        <v>2613036.14</v>
      </c>
      <c r="T15" s="182" t="s">
        <v>859</v>
      </c>
      <c r="U15" s="182" t="s">
        <v>860</v>
      </c>
      <c r="V15" s="182">
        <v>7810036150</v>
      </c>
      <c r="W15" s="182">
        <v>781301001</v>
      </c>
      <c r="X15" s="182"/>
      <c r="Y15" s="182" t="s">
        <v>861</v>
      </c>
      <c r="Z15" s="186">
        <v>40878</v>
      </c>
      <c r="AA15" s="182"/>
      <c r="AB15" s="182"/>
      <c r="AC15" s="182"/>
      <c r="AD15" s="182"/>
    </row>
    <row r="16" spans="1:30" ht="63.75">
      <c r="A16" s="547" t="s">
        <v>986</v>
      </c>
      <c r="B16" s="544">
        <v>0</v>
      </c>
      <c r="C16" s="545">
        <v>40870</v>
      </c>
      <c r="D16" s="544" t="s">
        <v>612</v>
      </c>
      <c r="E16" s="544">
        <v>7801396325</v>
      </c>
      <c r="F16" s="544">
        <v>780101001</v>
      </c>
      <c r="G16" s="544" t="s">
        <v>833</v>
      </c>
      <c r="H16" s="544" t="s">
        <v>317</v>
      </c>
      <c r="I16" s="547" t="s">
        <v>1033</v>
      </c>
      <c r="J16" s="545">
        <v>40863</v>
      </c>
      <c r="K16" s="544" t="s">
        <v>864</v>
      </c>
      <c r="L16" s="545">
        <v>40870</v>
      </c>
      <c r="M16" s="544">
        <v>34</v>
      </c>
      <c r="N16" s="182" t="s">
        <v>865</v>
      </c>
      <c r="O16" s="182">
        <v>2610000</v>
      </c>
      <c r="P16" s="182" t="s">
        <v>836</v>
      </c>
      <c r="Q16" s="182">
        <v>600</v>
      </c>
      <c r="R16" s="182">
        <v>250</v>
      </c>
      <c r="S16" s="185">
        <v>150000</v>
      </c>
      <c r="T16" s="182" t="s">
        <v>868</v>
      </c>
      <c r="U16" s="182" t="s">
        <v>869</v>
      </c>
      <c r="V16" s="181" t="s">
        <v>975</v>
      </c>
      <c r="W16" s="182"/>
      <c r="X16" s="182"/>
      <c r="Y16" s="182" t="s">
        <v>870</v>
      </c>
      <c r="Z16" s="546">
        <v>40848</v>
      </c>
      <c r="AA16" s="545">
        <v>40870</v>
      </c>
      <c r="AB16" s="182"/>
      <c r="AC16" s="182"/>
      <c r="AD16" s="182"/>
    </row>
    <row r="17" spans="1:30" ht="25.5">
      <c r="A17" s="547"/>
      <c r="B17" s="544"/>
      <c r="C17" s="545"/>
      <c r="D17" s="544"/>
      <c r="E17" s="544"/>
      <c r="F17" s="544"/>
      <c r="G17" s="544"/>
      <c r="H17" s="544"/>
      <c r="I17" s="547"/>
      <c r="J17" s="545"/>
      <c r="K17" s="544"/>
      <c r="L17" s="545"/>
      <c r="M17" s="544"/>
      <c r="N17" s="182" t="s">
        <v>866</v>
      </c>
      <c r="O17" s="182">
        <v>2610000</v>
      </c>
      <c r="P17" s="182" t="s">
        <v>836</v>
      </c>
      <c r="Q17" s="182">
        <v>650</v>
      </c>
      <c r="R17" s="182">
        <v>200</v>
      </c>
      <c r="S17" s="185">
        <v>130000</v>
      </c>
      <c r="T17" s="187"/>
      <c r="U17" s="187"/>
      <c r="V17" s="187"/>
      <c r="W17" s="187"/>
      <c r="X17" s="187"/>
      <c r="Y17" s="187"/>
      <c r="Z17" s="546"/>
      <c r="AA17" s="545"/>
      <c r="AB17" s="187"/>
      <c r="AC17" s="187"/>
      <c r="AD17" s="187"/>
    </row>
    <row r="18" spans="1:30" ht="25.5">
      <c r="A18" s="547"/>
      <c r="B18" s="544"/>
      <c r="C18" s="545"/>
      <c r="D18" s="544"/>
      <c r="E18" s="544"/>
      <c r="F18" s="544"/>
      <c r="G18" s="544"/>
      <c r="H18" s="544"/>
      <c r="I18" s="547"/>
      <c r="J18" s="545"/>
      <c r="K18" s="544"/>
      <c r="L18" s="545"/>
      <c r="M18" s="544"/>
      <c r="N18" s="182" t="s">
        <v>867</v>
      </c>
      <c r="O18" s="182">
        <v>2610000</v>
      </c>
      <c r="P18" s="182" t="s">
        <v>836</v>
      </c>
      <c r="Q18" s="182">
        <v>650</v>
      </c>
      <c r="R18" s="182">
        <v>200</v>
      </c>
      <c r="S18" s="185">
        <v>130000</v>
      </c>
      <c r="T18" s="187"/>
      <c r="U18" s="187"/>
      <c r="V18" s="187"/>
      <c r="W18" s="187"/>
      <c r="X18" s="187"/>
      <c r="Y18" s="187"/>
      <c r="Z18" s="546"/>
      <c r="AA18" s="545"/>
      <c r="AB18" s="187"/>
      <c r="AC18" s="187"/>
      <c r="AD18" s="187"/>
    </row>
    <row r="19" spans="1:30" ht="102">
      <c r="A19" s="181" t="s">
        <v>987</v>
      </c>
      <c r="B19" s="182">
        <v>0</v>
      </c>
      <c r="C19" s="184">
        <v>40808</v>
      </c>
      <c r="D19" s="182" t="s">
        <v>612</v>
      </c>
      <c r="E19" s="182">
        <v>7801396325</v>
      </c>
      <c r="F19" s="182">
        <v>780101001</v>
      </c>
      <c r="G19" s="182" t="s">
        <v>833</v>
      </c>
      <c r="H19" s="182" t="s">
        <v>834</v>
      </c>
      <c r="I19" s="181" t="s">
        <v>1034</v>
      </c>
      <c r="J19" s="184">
        <v>40793</v>
      </c>
      <c r="K19" s="182" t="s">
        <v>740</v>
      </c>
      <c r="L19" s="184">
        <v>40805</v>
      </c>
      <c r="M19" s="182">
        <v>24019</v>
      </c>
      <c r="N19" s="182" t="s">
        <v>741</v>
      </c>
      <c r="O19" s="182">
        <v>4540030</v>
      </c>
      <c r="P19" s="182" t="s">
        <v>836</v>
      </c>
      <c r="Q19" s="185">
        <v>7354864.9</v>
      </c>
      <c r="R19" s="182"/>
      <c r="S19" s="185">
        <v>7354864.9</v>
      </c>
      <c r="T19" s="182" t="s">
        <v>871</v>
      </c>
      <c r="U19" s="182" t="s">
        <v>872</v>
      </c>
      <c r="V19" s="182">
        <v>7810489590</v>
      </c>
      <c r="W19" s="182">
        <v>781001001</v>
      </c>
      <c r="X19" s="182"/>
      <c r="Y19" s="182" t="s">
        <v>873</v>
      </c>
      <c r="Z19" s="186">
        <v>40817</v>
      </c>
      <c r="AA19" s="184">
        <v>40864</v>
      </c>
      <c r="AB19" s="182"/>
      <c r="AC19" s="182"/>
      <c r="AD19" s="182"/>
    </row>
    <row r="20" spans="1:30" ht="102">
      <c r="A20" s="181" t="s">
        <v>988</v>
      </c>
      <c r="B20" s="182">
        <v>0</v>
      </c>
      <c r="C20" s="184">
        <v>40792</v>
      </c>
      <c r="D20" s="182" t="s">
        <v>612</v>
      </c>
      <c r="E20" s="182">
        <v>7801396325</v>
      </c>
      <c r="F20" s="182">
        <v>780101001</v>
      </c>
      <c r="G20" s="182" t="s">
        <v>833</v>
      </c>
      <c r="H20" s="182" t="s">
        <v>834</v>
      </c>
      <c r="I20" s="181" t="s">
        <v>1035</v>
      </c>
      <c r="J20" s="184">
        <v>40778</v>
      </c>
      <c r="K20" s="182" t="s">
        <v>874</v>
      </c>
      <c r="L20" s="184">
        <v>40791</v>
      </c>
      <c r="M20" s="182">
        <v>21191</v>
      </c>
      <c r="N20" s="182" t="s">
        <v>731</v>
      </c>
      <c r="O20" s="182">
        <v>3612254</v>
      </c>
      <c r="P20" s="182" t="s">
        <v>836</v>
      </c>
      <c r="Q20" s="185">
        <v>2407621</v>
      </c>
      <c r="R20" s="182"/>
      <c r="S20" s="185">
        <v>2407621</v>
      </c>
      <c r="T20" s="182" t="s">
        <v>875</v>
      </c>
      <c r="U20" s="182" t="s">
        <v>876</v>
      </c>
      <c r="V20" s="182">
        <v>7802121203</v>
      </c>
      <c r="W20" s="182">
        <v>780201001</v>
      </c>
      <c r="X20" s="182"/>
      <c r="Y20" s="182" t="s">
        <v>877</v>
      </c>
      <c r="Z20" s="186">
        <v>40817</v>
      </c>
      <c r="AA20" s="184">
        <v>40855</v>
      </c>
      <c r="AB20" s="182"/>
      <c r="AC20" s="182"/>
      <c r="AD20" s="182"/>
    </row>
    <row r="21" spans="1:30" ht="127.5">
      <c r="A21" s="181" t="s">
        <v>989</v>
      </c>
      <c r="B21" s="182">
        <v>0</v>
      </c>
      <c r="C21" s="184">
        <v>40807</v>
      </c>
      <c r="D21" s="182" t="s">
        <v>612</v>
      </c>
      <c r="E21" s="182">
        <v>7801396325</v>
      </c>
      <c r="F21" s="182">
        <v>780101001</v>
      </c>
      <c r="G21" s="182" t="s">
        <v>833</v>
      </c>
      <c r="H21" s="182" t="s">
        <v>834</v>
      </c>
      <c r="I21" s="181" t="s">
        <v>1036</v>
      </c>
      <c r="J21" s="184">
        <v>40792</v>
      </c>
      <c r="K21" s="182" t="s">
        <v>733</v>
      </c>
      <c r="L21" s="184">
        <v>40805</v>
      </c>
      <c r="M21" s="182" t="s">
        <v>732</v>
      </c>
      <c r="N21" s="182" t="s">
        <v>734</v>
      </c>
      <c r="O21" s="182">
        <v>4540030</v>
      </c>
      <c r="P21" s="182" t="s">
        <v>836</v>
      </c>
      <c r="Q21" s="185">
        <v>2951833.11</v>
      </c>
      <c r="R21" s="182"/>
      <c r="S21" s="185">
        <v>2951833.11</v>
      </c>
      <c r="T21" s="182" t="s">
        <v>859</v>
      </c>
      <c r="U21" s="182" t="s">
        <v>878</v>
      </c>
      <c r="V21" s="182">
        <v>7810036150</v>
      </c>
      <c r="W21" s="182">
        <v>781301001</v>
      </c>
      <c r="X21" s="182"/>
      <c r="Y21" s="182" t="s">
        <v>861</v>
      </c>
      <c r="Z21" s="186">
        <v>40817</v>
      </c>
      <c r="AA21" s="184">
        <v>40855</v>
      </c>
      <c r="AB21" s="182"/>
      <c r="AC21" s="182"/>
      <c r="AD21" s="182"/>
    </row>
    <row r="22" spans="1:30" ht="127.5">
      <c r="A22" s="181" t="s">
        <v>990</v>
      </c>
      <c r="B22" s="182">
        <v>0</v>
      </c>
      <c r="C22" s="184">
        <v>40807</v>
      </c>
      <c r="D22" s="182" t="s">
        <v>612</v>
      </c>
      <c r="E22" s="182">
        <v>7801396325</v>
      </c>
      <c r="F22" s="182">
        <v>780101001</v>
      </c>
      <c r="G22" s="182" t="s">
        <v>833</v>
      </c>
      <c r="H22" s="182" t="s">
        <v>834</v>
      </c>
      <c r="I22" s="181" t="s">
        <v>1037</v>
      </c>
      <c r="J22" s="184">
        <v>40792</v>
      </c>
      <c r="K22" s="182" t="s">
        <v>738</v>
      </c>
      <c r="L22" s="184">
        <v>40805</v>
      </c>
      <c r="M22" s="182" t="s">
        <v>736</v>
      </c>
      <c r="N22" s="182" t="s">
        <v>737</v>
      </c>
      <c r="O22" s="182">
        <v>4540030</v>
      </c>
      <c r="P22" s="182" t="s">
        <v>836</v>
      </c>
      <c r="Q22" s="185">
        <v>2688964.12</v>
      </c>
      <c r="R22" s="182"/>
      <c r="S22" s="185">
        <v>2688964.12</v>
      </c>
      <c r="T22" s="182" t="s">
        <v>859</v>
      </c>
      <c r="U22" s="182" t="s">
        <v>878</v>
      </c>
      <c r="V22" s="182">
        <v>7810036150</v>
      </c>
      <c r="W22" s="182">
        <v>781301001</v>
      </c>
      <c r="X22" s="182"/>
      <c r="Y22" s="182" t="s">
        <v>861</v>
      </c>
      <c r="Z22" s="186">
        <v>40817</v>
      </c>
      <c r="AA22" s="184">
        <v>40855</v>
      </c>
      <c r="AB22" s="182"/>
      <c r="AC22" s="182"/>
      <c r="AD22" s="182"/>
    </row>
    <row r="23" spans="1:30" ht="102">
      <c r="A23" s="181" t="s">
        <v>991</v>
      </c>
      <c r="B23" s="182">
        <v>0</v>
      </c>
      <c r="C23" s="184">
        <v>40849</v>
      </c>
      <c r="D23" s="182" t="s">
        <v>612</v>
      </c>
      <c r="E23" s="182">
        <v>7801396325</v>
      </c>
      <c r="F23" s="182">
        <v>780101001</v>
      </c>
      <c r="G23" s="182" t="s">
        <v>833</v>
      </c>
      <c r="H23" s="182" t="s">
        <v>879</v>
      </c>
      <c r="I23" s="181"/>
      <c r="J23" s="182"/>
      <c r="K23" s="182" t="s">
        <v>880</v>
      </c>
      <c r="L23" s="184">
        <v>40848</v>
      </c>
      <c r="M23" s="182">
        <v>31</v>
      </c>
      <c r="N23" s="182" t="s">
        <v>881</v>
      </c>
      <c r="O23" s="182">
        <v>9249400</v>
      </c>
      <c r="P23" s="182" t="s">
        <v>836</v>
      </c>
      <c r="Q23" s="182">
        <v>400</v>
      </c>
      <c r="R23" s="182">
        <v>90</v>
      </c>
      <c r="S23" s="185">
        <v>36000</v>
      </c>
      <c r="T23" s="182" t="s">
        <v>882</v>
      </c>
      <c r="U23" s="182" t="s">
        <v>883</v>
      </c>
      <c r="V23" s="182">
        <v>7718612161</v>
      </c>
      <c r="W23" s="182">
        <v>771801001</v>
      </c>
      <c r="X23" s="182"/>
      <c r="Y23" s="182" t="s">
        <v>884</v>
      </c>
      <c r="Z23" s="186">
        <v>40848</v>
      </c>
      <c r="AA23" s="184">
        <v>40855</v>
      </c>
      <c r="AB23" s="182"/>
      <c r="AC23" s="182"/>
      <c r="AD23" s="182"/>
    </row>
    <row r="24" spans="1:30" ht="102">
      <c r="A24" s="181" t="s">
        <v>992</v>
      </c>
      <c r="B24" s="182">
        <v>0</v>
      </c>
      <c r="C24" s="184">
        <v>40848</v>
      </c>
      <c r="D24" s="182" t="s">
        <v>612</v>
      </c>
      <c r="E24" s="182">
        <v>7801396325</v>
      </c>
      <c r="F24" s="182">
        <v>780101001</v>
      </c>
      <c r="G24" s="182" t="s">
        <v>833</v>
      </c>
      <c r="H24" s="182" t="s">
        <v>879</v>
      </c>
      <c r="I24" s="181"/>
      <c r="J24" s="182"/>
      <c r="K24" s="182" t="s">
        <v>885</v>
      </c>
      <c r="L24" s="184">
        <v>40844</v>
      </c>
      <c r="M24" s="182">
        <v>30</v>
      </c>
      <c r="N24" s="182" t="s">
        <v>769</v>
      </c>
      <c r="O24" s="182">
        <v>9214010</v>
      </c>
      <c r="P24" s="182" t="s">
        <v>836</v>
      </c>
      <c r="Q24" s="182">
        <v>530</v>
      </c>
      <c r="R24" s="182">
        <v>54</v>
      </c>
      <c r="S24" s="185">
        <v>28620</v>
      </c>
      <c r="T24" s="182" t="s">
        <v>886</v>
      </c>
      <c r="U24" s="182" t="s">
        <v>887</v>
      </c>
      <c r="V24" s="182">
        <v>7814083760</v>
      </c>
      <c r="W24" s="182">
        <v>781401001</v>
      </c>
      <c r="X24" s="182"/>
      <c r="Y24" s="182" t="s">
        <v>888</v>
      </c>
      <c r="Z24" s="186">
        <v>40848</v>
      </c>
      <c r="AA24" s="184">
        <v>40850</v>
      </c>
      <c r="AB24" s="182"/>
      <c r="AC24" s="182"/>
      <c r="AD24" s="182"/>
    </row>
    <row r="25" spans="1:30" ht="102">
      <c r="A25" s="181" t="s">
        <v>993</v>
      </c>
      <c r="B25" s="182">
        <v>0</v>
      </c>
      <c r="C25" s="184">
        <v>40759</v>
      </c>
      <c r="D25" s="182" t="s">
        <v>612</v>
      </c>
      <c r="E25" s="182">
        <v>7801396325</v>
      </c>
      <c r="F25" s="182">
        <v>780101001</v>
      </c>
      <c r="G25" s="182" t="s">
        <v>833</v>
      </c>
      <c r="H25" s="182" t="s">
        <v>317</v>
      </c>
      <c r="I25" s="181" t="s">
        <v>1038</v>
      </c>
      <c r="J25" s="184">
        <v>40751</v>
      </c>
      <c r="K25" s="182" t="s">
        <v>889</v>
      </c>
      <c r="L25" s="184">
        <v>40759</v>
      </c>
      <c r="M25" s="182">
        <v>18</v>
      </c>
      <c r="N25" s="182" t="s">
        <v>723</v>
      </c>
      <c r="O25" s="182">
        <v>6350020</v>
      </c>
      <c r="P25" s="182" t="s">
        <v>836</v>
      </c>
      <c r="Q25" s="185">
        <v>188700</v>
      </c>
      <c r="R25" s="182"/>
      <c r="S25" s="185">
        <v>188700</v>
      </c>
      <c r="T25" s="182" t="s">
        <v>890</v>
      </c>
      <c r="U25" s="182" t="s">
        <v>891</v>
      </c>
      <c r="V25" s="182">
        <v>7811491553</v>
      </c>
      <c r="W25" s="182">
        <v>781101001</v>
      </c>
      <c r="X25" s="182"/>
      <c r="Y25" s="182" t="s">
        <v>892</v>
      </c>
      <c r="Z25" s="186">
        <v>40817</v>
      </c>
      <c r="AA25" s="184">
        <v>40849</v>
      </c>
      <c r="AB25" s="182"/>
      <c r="AC25" s="182"/>
      <c r="AD25" s="182"/>
    </row>
    <row r="26" spans="1:30" ht="102">
      <c r="A26" s="181" t="s">
        <v>994</v>
      </c>
      <c r="B26" s="182">
        <v>0</v>
      </c>
      <c r="C26" s="184">
        <v>40847</v>
      </c>
      <c r="D26" s="182" t="s">
        <v>612</v>
      </c>
      <c r="E26" s="182">
        <v>7801396325</v>
      </c>
      <c r="F26" s="182">
        <v>780101001</v>
      </c>
      <c r="G26" s="182" t="s">
        <v>833</v>
      </c>
      <c r="H26" s="182" t="s">
        <v>317</v>
      </c>
      <c r="I26" s="181" t="s">
        <v>1039</v>
      </c>
      <c r="J26" s="184">
        <v>40837</v>
      </c>
      <c r="K26" s="182" t="s">
        <v>893</v>
      </c>
      <c r="L26" s="184">
        <v>40844</v>
      </c>
      <c r="M26" s="182">
        <v>29</v>
      </c>
      <c r="N26" s="182" t="s">
        <v>764</v>
      </c>
      <c r="O26" s="182">
        <v>9249615</v>
      </c>
      <c r="P26" s="182" t="s">
        <v>836</v>
      </c>
      <c r="Q26" s="185">
        <v>189000</v>
      </c>
      <c r="R26" s="182">
        <v>1</v>
      </c>
      <c r="S26" s="185">
        <v>189000</v>
      </c>
      <c r="T26" s="182" t="s">
        <v>843</v>
      </c>
      <c r="U26" s="182" t="s">
        <v>844</v>
      </c>
      <c r="V26" s="182">
        <v>782576335979</v>
      </c>
      <c r="W26" s="182"/>
      <c r="X26" s="182"/>
      <c r="Y26" s="182" t="s">
        <v>845</v>
      </c>
      <c r="Z26" s="186">
        <v>40817</v>
      </c>
      <c r="AA26" s="184">
        <v>40847</v>
      </c>
      <c r="AB26" s="182"/>
      <c r="AC26" s="182"/>
      <c r="AD26" s="182"/>
    </row>
    <row r="27" spans="1:30" ht="114.75">
      <c r="A27" s="181" t="s">
        <v>995</v>
      </c>
      <c r="B27" s="182">
        <v>0</v>
      </c>
      <c r="C27" s="184">
        <v>40848</v>
      </c>
      <c r="D27" s="182" t="s">
        <v>612</v>
      </c>
      <c r="E27" s="182">
        <v>7801396325</v>
      </c>
      <c r="F27" s="182">
        <v>780101001</v>
      </c>
      <c r="G27" s="182" t="s">
        <v>833</v>
      </c>
      <c r="H27" s="182" t="s">
        <v>834</v>
      </c>
      <c r="I27" s="181" t="s">
        <v>1040</v>
      </c>
      <c r="J27" s="184">
        <v>40833</v>
      </c>
      <c r="K27" s="182" t="s">
        <v>771</v>
      </c>
      <c r="L27" s="184">
        <v>40847</v>
      </c>
      <c r="M27" s="182" t="s">
        <v>770</v>
      </c>
      <c r="N27" s="182" t="s">
        <v>775</v>
      </c>
      <c r="O27" s="182">
        <v>4540030</v>
      </c>
      <c r="P27" s="182" t="s">
        <v>836</v>
      </c>
      <c r="Q27" s="185">
        <v>1814451.68</v>
      </c>
      <c r="R27" s="182">
        <v>1</v>
      </c>
      <c r="S27" s="185">
        <v>1814451.68</v>
      </c>
      <c r="T27" s="182" t="s">
        <v>894</v>
      </c>
      <c r="U27" s="182" t="s">
        <v>895</v>
      </c>
      <c r="V27" s="182">
        <v>7825427526</v>
      </c>
      <c r="W27" s="182">
        <v>784001001</v>
      </c>
      <c r="X27" s="182"/>
      <c r="Y27" s="182" t="s">
        <v>896</v>
      </c>
      <c r="Z27" s="186">
        <v>40848</v>
      </c>
      <c r="AA27" s="182"/>
      <c r="AB27" s="182"/>
      <c r="AC27" s="182"/>
      <c r="AD27" s="182"/>
    </row>
    <row r="28" spans="1:30" ht="127.5">
      <c r="A28" s="181" t="s">
        <v>996</v>
      </c>
      <c r="B28" s="182">
        <v>0</v>
      </c>
      <c r="C28" s="184">
        <v>40848</v>
      </c>
      <c r="D28" s="182" t="s">
        <v>612</v>
      </c>
      <c r="E28" s="182">
        <v>7801396325</v>
      </c>
      <c r="F28" s="182">
        <v>780101001</v>
      </c>
      <c r="G28" s="182" t="s">
        <v>833</v>
      </c>
      <c r="H28" s="182" t="s">
        <v>834</v>
      </c>
      <c r="I28" s="181" t="s">
        <v>1041</v>
      </c>
      <c r="J28" s="184">
        <v>40833</v>
      </c>
      <c r="K28" s="182" t="s">
        <v>772</v>
      </c>
      <c r="L28" s="184">
        <v>40847</v>
      </c>
      <c r="M28" s="182" t="s">
        <v>773</v>
      </c>
      <c r="N28" s="182" t="s">
        <v>774</v>
      </c>
      <c r="O28" s="182">
        <v>4540030</v>
      </c>
      <c r="P28" s="182" t="s">
        <v>836</v>
      </c>
      <c r="Q28" s="185">
        <v>2118255.38</v>
      </c>
      <c r="R28" s="182">
        <v>1</v>
      </c>
      <c r="S28" s="185">
        <v>2118255.38</v>
      </c>
      <c r="T28" s="182" t="s">
        <v>894</v>
      </c>
      <c r="U28" s="182" t="s">
        <v>895</v>
      </c>
      <c r="V28" s="182">
        <v>7825427526</v>
      </c>
      <c r="W28" s="182">
        <v>784001001</v>
      </c>
      <c r="X28" s="182"/>
      <c r="Y28" s="182" t="s">
        <v>896</v>
      </c>
      <c r="Z28" s="186">
        <v>40848</v>
      </c>
      <c r="AA28" s="182"/>
      <c r="AB28" s="182"/>
      <c r="AC28" s="182"/>
      <c r="AD28" s="182"/>
    </row>
    <row r="29" spans="1:30" ht="127.5">
      <c r="A29" s="181" t="s">
        <v>997</v>
      </c>
      <c r="B29" s="182">
        <v>0</v>
      </c>
      <c r="C29" s="184">
        <v>40808</v>
      </c>
      <c r="D29" s="182" t="s">
        <v>612</v>
      </c>
      <c r="E29" s="182">
        <v>7801396325</v>
      </c>
      <c r="F29" s="182">
        <v>780101001</v>
      </c>
      <c r="G29" s="182" t="s">
        <v>833</v>
      </c>
      <c r="H29" s="182" t="s">
        <v>834</v>
      </c>
      <c r="I29" s="181" t="s">
        <v>1032</v>
      </c>
      <c r="J29" s="184">
        <v>40792</v>
      </c>
      <c r="K29" s="182" t="s">
        <v>745</v>
      </c>
      <c r="L29" s="184">
        <v>40808</v>
      </c>
      <c r="M29" s="182" t="s">
        <v>746</v>
      </c>
      <c r="N29" s="182" t="s">
        <v>863</v>
      </c>
      <c r="O29" s="182">
        <v>4540030</v>
      </c>
      <c r="P29" s="182" t="s">
        <v>836</v>
      </c>
      <c r="Q29" s="185">
        <v>2599426.58</v>
      </c>
      <c r="R29" s="182"/>
      <c r="S29" s="185">
        <v>2599426.58</v>
      </c>
      <c r="T29" s="182" t="s">
        <v>897</v>
      </c>
      <c r="U29" s="182" t="s">
        <v>898</v>
      </c>
      <c r="V29" s="182">
        <v>7816482023</v>
      </c>
      <c r="W29" s="182">
        <v>781301001</v>
      </c>
      <c r="X29" s="182"/>
      <c r="Y29" s="182" t="s">
        <v>899</v>
      </c>
      <c r="Z29" s="186">
        <v>40817</v>
      </c>
      <c r="AA29" s="182"/>
      <c r="AB29" s="182">
        <v>0</v>
      </c>
      <c r="AC29" s="184">
        <v>40844</v>
      </c>
      <c r="AD29" s="182" t="s">
        <v>900</v>
      </c>
    </row>
    <row r="30" spans="1:30" ht="127.5">
      <c r="A30" s="181" t="s">
        <v>998</v>
      </c>
      <c r="B30" s="182">
        <v>0</v>
      </c>
      <c r="C30" s="184">
        <v>40808</v>
      </c>
      <c r="D30" s="182" t="s">
        <v>612</v>
      </c>
      <c r="E30" s="182">
        <v>7801396325</v>
      </c>
      <c r="F30" s="182">
        <v>780101001</v>
      </c>
      <c r="G30" s="182" t="s">
        <v>833</v>
      </c>
      <c r="H30" s="182" t="s">
        <v>834</v>
      </c>
      <c r="I30" s="181" t="s">
        <v>1031</v>
      </c>
      <c r="J30" s="184">
        <v>40792</v>
      </c>
      <c r="K30" s="182" t="s">
        <v>743</v>
      </c>
      <c r="L30" s="184">
        <v>40808</v>
      </c>
      <c r="M30" s="182" t="s">
        <v>858</v>
      </c>
      <c r="N30" s="182" t="s">
        <v>744</v>
      </c>
      <c r="O30" s="182">
        <v>4540030</v>
      </c>
      <c r="P30" s="182" t="s">
        <v>836</v>
      </c>
      <c r="Q30" s="185">
        <v>2628788.69</v>
      </c>
      <c r="R30" s="182"/>
      <c r="S30" s="185">
        <v>2628788.69</v>
      </c>
      <c r="T30" s="182" t="s">
        <v>897</v>
      </c>
      <c r="U30" s="182" t="s">
        <v>898</v>
      </c>
      <c r="V30" s="182">
        <v>7816482023</v>
      </c>
      <c r="W30" s="182">
        <v>781301001</v>
      </c>
      <c r="X30" s="182"/>
      <c r="Y30" s="182" t="s">
        <v>899</v>
      </c>
      <c r="Z30" s="186">
        <v>40817</v>
      </c>
      <c r="AA30" s="182"/>
      <c r="AB30" s="182">
        <v>0</v>
      </c>
      <c r="AC30" s="184">
        <v>40844</v>
      </c>
      <c r="AD30" s="182" t="s">
        <v>901</v>
      </c>
    </row>
    <row r="31" spans="1:30" ht="102">
      <c r="A31" s="181" t="s">
        <v>999</v>
      </c>
      <c r="B31" s="182">
        <v>0</v>
      </c>
      <c r="C31" s="184">
        <v>40813</v>
      </c>
      <c r="D31" s="182" t="s">
        <v>612</v>
      </c>
      <c r="E31" s="182">
        <v>7801396325</v>
      </c>
      <c r="F31" s="182">
        <v>780101001</v>
      </c>
      <c r="G31" s="182" t="s">
        <v>833</v>
      </c>
      <c r="H31" s="182" t="s">
        <v>317</v>
      </c>
      <c r="I31" s="181" t="s">
        <v>1042</v>
      </c>
      <c r="J31" s="184">
        <v>40806</v>
      </c>
      <c r="K31" s="182" t="s">
        <v>902</v>
      </c>
      <c r="L31" s="184">
        <v>40813</v>
      </c>
      <c r="M31" s="182">
        <v>25</v>
      </c>
      <c r="N31" s="182" t="s">
        <v>759</v>
      </c>
      <c r="O31" s="182">
        <v>9249019</v>
      </c>
      <c r="P31" s="182" t="s">
        <v>836</v>
      </c>
      <c r="Q31" s="185">
        <v>49500</v>
      </c>
      <c r="R31" s="182"/>
      <c r="S31" s="185">
        <v>49500</v>
      </c>
      <c r="T31" s="182" t="s">
        <v>903</v>
      </c>
      <c r="U31" s="182" t="s">
        <v>904</v>
      </c>
      <c r="V31" s="182">
        <v>7842453413</v>
      </c>
      <c r="W31" s="182">
        <v>784201001</v>
      </c>
      <c r="X31" s="182"/>
      <c r="Y31" s="182" t="s">
        <v>905</v>
      </c>
      <c r="Z31" s="186">
        <v>40787</v>
      </c>
      <c r="AA31" s="184">
        <v>40841</v>
      </c>
      <c r="AB31" s="182"/>
      <c r="AC31" s="182"/>
      <c r="AD31" s="182"/>
    </row>
    <row r="32" spans="1:30" ht="102">
      <c r="A32" s="181" t="s">
        <v>1000</v>
      </c>
      <c r="B32" s="182">
        <v>0</v>
      </c>
      <c r="C32" s="184">
        <v>40830</v>
      </c>
      <c r="D32" s="182" t="s">
        <v>612</v>
      </c>
      <c r="E32" s="182">
        <v>7801396325</v>
      </c>
      <c r="F32" s="182">
        <v>780101001</v>
      </c>
      <c r="G32" s="182" t="s">
        <v>833</v>
      </c>
      <c r="H32" s="182" t="s">
        <v>879</v>
      </c>
      <c r="I32" s="181"/>
      <c r="J32" s="182"/>
      <c r="K32" s="182" t="s">
        <v>906</v>
      </c>
      <c r="L32" s="184">
        <v>40829</v>
      </c>
      <c r="M32" s="182">
        <v>28</v>
      </c>
      <c r="N32" s="182" t="s">
        <v>708</v>
      </c>
      <c r="O32" s="182">
        <v>9249400</v>
      </c>
      <c r="P32" s="182" t="s">
        <v>836</v>
      </c>
      <c r="Q32" s="182">
        <v>400</v>
      </c>
      <c r="R32" s="182">
        <v>45</v>
      </c>
      <c r="S32" s="185">
        <v>18000</v>
      </c>
      <c r="T32" s="182" t="s">
        <v>882</v>
      </c>
      <c r="U32" s="182" t="s">
        <v>883</v>
      </c>
      <c r="V32" s="182">
        <v>7718612161</v>
      </c>
      <c r="W32" s="182">
        <v>771801001</v>
      </c>
      <c r="X32" s="182"/>
      <c r="Y32" s="182" t="s">
        <v>884</v>
      </c>
      <c r="Z32" s="186">
        <v>40848</v>
      </c>
      <c r="AA32" s="184">
        <v>40842</v>
      </c>
      <c r="AB32" s="182"/>
      <c r="AC32" s="182"/>
      <c r="AD32" s="182"/>
    </row>
    <row r="33" spans="1:30" ht="127.5">
      <c r="A33" s="181" t="s">
        <v>1001</v>
      </c>
      <c r="B33" s="182">
        <v>0</v>
      </c>
      <c r="C33" s="184">
        <v>40813</v>
      </c>
      <c r="D33" s="182" t="s">
        <v>612</v>
      </c>
      <c r="E33" s="182">
        <v>7801396325</v>
      </c>
      <c r="F33" s="182">
        <v>780101001</v>
      </c>
      <c r="G33" s="182" t="s">
        <v>833</v>
      </c>
      <c r="H33" s="182" t="s">
        <v>525</v>
      </c>
      <c r="I33" s="181" t="s">
        <v>1043</v>
      </c>
      <c r="J33" s="184">
        <v>40800</v>
      </c>
      <c r="K33" s="182" t="s">
        <v>907</v>
      </c>
      <c r="L33" s="184">
        <v>40812</v>
      </c>
      <c r="M33" s="182">
        <v>21</v>
      </c>
      <c r="N33" s="182" t="s">
        <v>749</v>
      </c>
      <c r="O33" s="182">
        <v>9249000</v>
      </c>
      <c r="P33" s="182" t="s">
        <v>836</v>
      </c>
      <c r="Q33" s="185">
        <v>452500</v>
      </c>
      <c r="R33" s="182"/>
      <c r="S33" s="185">
        <v>452500</v>
      </c>
      <c r="T33" s="182" t="s">
        <v>848</v>
      </c>
      <c r="U33" s="182" t="s">
        <v>849</v>
      </c>
      <c r="V33" s="182">
        <v>7825455770</v>
      </c>
      <c r="W33" s="182">
        <v>784101001</v>
      </c>
      <c r="X33" s="182"/>
      <c r="Y33" s="182" t="s">
        <v>850</v>
      </c>
      <c r="Z33" s="186">
        <v>40817</v>
      </c>
      <c r="AA33" s="184">
        <v>40826</v>
      </c>
      <c r="AB33" s="182"/>
      <c r="AC33" s="182"/>
      <c r="AD33" s="182"/>
    </row>
    <row r="34" spans="1:30" ht="102">
      <c r="A34" s="181" t="s">
        <v>1002</v>
      </c>
      <c r="B34" s="182">
        <v>0</v>
      </c>
      <c r="C34" s="184">
        <v>40821</v>
      </c>
      <c r="D34" s="182" t="s">
        <v>612</v>
      </c>
      <c r="E34" s="182">
        <v>7801396325</v>
      </c>
      <c r="F34" s="182">
        <v>780101001</v>
      </c>
      <c r="G34" s="182" t="s">
        <v>833</v>
      </c>
      <c r="H34" s="182" t="s">
        <v>317</v>
      </c>
      <c r="I34" s="181" t="s">
        <v>1044</v>
      </c>
      <c r="J34" s="184">
        <v>40813</v>
      </c>
      <c r="K34" s="182" t="s">
        <v>908</v>
      </c>
      <c r="L34" s="184">
        <v>40820</v>
      </c>
      <c r="M34" s="182">
        <v>26</v>
      </c>
      <c r="N34" s="182" t="s">
        <v>761</v>
      </c>
      <c r="O34" s="182">
        <v>1721011</v>
      </c>
      <c r="P34" s="182" t="s">
        <v>836</v>
      </c>
      <c r="Q34" s="182">
        <v>588.5</v>
      </c>
      <c r="R34" s="182">
        <v>350</v>
      </c>
      <c r="S34" s="185">
        <v>205975</v>
      </c>
      <c r="T34" s="182" t="s">
        <v>909</v>
      </c>
      <c r="U34" s="182" t="s">
        <v>502</v>
      </c>
      <c r="V34" s="182">
        <v>7813147651</v>
      </c>
      <c r="W34" s="182">
        <v>781001001</v>
      </c>
      <c r="X34" s="182"/>
      <c r="Y34" s="182" t="s">
        <v>910</v>
      </c>
      <c r="Z34" s="186">
        <v>40817</v>
      </c>
      <c r="AA34" s="184">
        <v>40822</v>
      </c>
      <c r="AB34" s="182"/>
      <c r="AC34" s="182"/>
      <c r="AD34" s="182"/>
    </row>
    <row r="35" spans="1:30" ht="102">
      <c r="A35" s="181" t="s">
        <v>1003</v>
      </c>
      <c r="B35" s="182">
        <v>0</v>
      </c>
      <c r="C35" s="184">
        <v>40821</v>
      </c>
      <c r="D35" s="182" t="s">
        <v>612</v>
      </c>
      <c r="E35" s="182">
        <v>7801396325</v>
      </c>
      <c r="F35" s="182">
        <v>780101001</v>
      </c>
      <c r="G35" s="182" t="s">
        <v>833</v>
      </c>
      <c r="H35" s="182" t="s">
        <v>317</v>
      </c>
      <c r="I35" s="181" t="s">
        <v>1045</v>
      </c>
      <c r="J35" s="184">
        <v>40813</v>
      </c>
      <c r="K35" s="182" t="s">
        <v>911</v>
      </c>
      <c r="L35" s="184">
        <v>40820</v>
      </c>
      <c r="M35" s="182">
        <v>27</v>
      </c>
      <c r="N35" s="182" t="s">
        <v>761</v>
      </c>
      <c r="O35" s="182">
        <v>1721011</v>
      </c>
      <c r="P35" s="182" t="s">
        <v>836</v>
      </c>
      <c r="Q35" s="182">
        <v>589</v>
      </c>
      <c r="R35" s="182">
        <v>350</v>
      </c>
      <c r="S35" s="185">
        <v>206150</v>
      </c>
      <c r="T35" s="182" t="s">
        <v>909</v>
      </c>
      <c r="U35" s="182" t="s">
        <v>502</v>
      </c>
      <c r="V35" s="182">
        <v>7813147651</v>
      </c>
      <c r="W35" s="182">
        <v>781001001</v>
      </c>
      <c r="X35" s="182"/>
      <c r="Y35" s="182" t="s">
        <v>910</v>
      </c>
      <c r="Z35" s="186">
        <v>40817</v>
      </c>
      <c r="AA35" s="184">
        <v>40822</v>
      </c>
      <c r="AB35" s="182"/>
      <c r="AC35" s="182"/>
      <c r="AD35" s="182"/>
    </row>
    <row r="36" spans="1:30" ht="102">
      <c r="A36" s="181" t="s">
        <v>1004</v>
      </c>
      <c r="B36" s="182">
        <v>1</v>
      </c>
      <c r="C36" s="184">
        <v>40625</v>
      </c>
      <c r="D36" s="182" t="s">
        <v>612</v>
      </c>
      <c r="E36" s="182">
        <v>7801396325</v>
      </c>
      <c r="F36" s="182">
        <v>780101001</v>
      </c>
      <c r="G36" s="182" t="s">
        <v>833</v>
      </c>
      <c r="H36" s="182" t="s">
        <v>519</v>
      </c>
      <c r="I36" s="181" t="s">
        <v>912</v>
      </c>
      <c r="J36" s="182"/>
      <c r="K36" s="182" t="s">
        <v>913</v>
      </c>
      <c r="L36" s="184">
        <v>40602</v>
      </c>
      <c r="M36" s="182">
        <v>8</v>
      </c>
      <c r="N36" s="182" t="s">
        <v>914</v>
      </c>
      <c r="O36" s="182">
        <v>4540030</v>
      </c>
      <c r="P36" s="182" t="s">
        <v>915</v>
      </c>
      <c r="Q36" s="185">
        <v>2929010.95</v>
      </c>
      <c r="R36" s="182"/>
      <c r="S36" s="185">
        <v>2929010.95</v>
      </c>
      <c r="T36" s="182" t="s">
        <v>916</v>
      </c>
      <c r="U36" s="182" t="s">
        <v>917</v>
      </c>
      <c r="V36" s="182">
        <v>7813350822</v>
      </c>
      <c r="W36" s="182">
        <v>781301001</v>
      </c>
      <c r="X36" s="182"/>
      <c r="Y36" s="182" t="s">
        <v>918</v>
      </c>
      <c r="Z36" s="186">
        <v>40695</v>
      </c>
      <c r="AA36" s="184">
        <v>40816</v>
      </c>
      <c r="AB36" s="182"/>
      <c r="AC36" s="182"/>
      <c r="AD36" s="182"/>
    </row>
    <row r="37" spans="1:30" ht="127.5">
      <c r="A37" s="181" t="s">
        <v>1005</v>
      </c>
      <c r="B37" s="182">
        <v>0</v>
      </c>
      <c r="C37" s="184">
        <v>40813</v>
      </c>
      <c r="D37" s="182" t="s">
        <v>612</v>
      </c>
      <c r="E37" s="182">
        <v>7801396325</v>
      </c>
      <c r="F37" s="182">
        <v>780101001</v>
      </c>
      <c r="G37" s="182" t="s">
        <v>833</v>
      </c>
      <c r="H37" s="182" t="s">
        <v>525</v>
      </c>
      <c r="I37" s="181" t="s">
        <v>1046</v>
      </c>
      <c r="J37" s="184">
        <v>40802</v>
      </c>
      <c r="K37" s="182" t="s">
        <v>919</v>
      </c>
      <c r="L37" s="184">
        <v>40812</v>
      </c>
      <c r="M37" s="182">
        <v>24</v>
      </c>
      <c r="N37" s="182" t="s">
        <v>920</v>
      </c>
      <c r="O37" s="182">
        <v>9249000</v>
      </c>
      <c r="P37" s="182" t="s">
        <v>836</v>
      </c>
      <c r="Q37" s="185">
        <v>450000</v>
      </c>
      <c r="R37" s="182"/>
      <c r="S37" s="185">
        <v>450000</v>
      </c>
      <c r="T37" s="182" t="s">
        <v>848</v>
      </c>
      <c r="U37" s="182" t="s">
        <v>849</v>
      </c>
      <c r="V37" s="182">
        <v>7825455770</v>
      </c>
      <c r="W37" s="182">
        <v>784101001</v>
      </c>
      <c r="X37" s="182"/>
      <c r="Y37" s="182" t="s">
        <v>850</v>
      </c>
      <c r="Z37" s="186">
        <v>40878</v>
      </c>
      <c r="AA37" s="182"/>
      <c r="AB37" s="182"/>
      <c r="AC37" s="182"/>
      <c r="AD37" s="182"/>
    </row>
    <row r="38" spans="1:30" ht="127.5">
      <c r="A38" s="181" t="s">
        <v>1006</v>
      </c>
      <c r="B38" s="182">
        <v>0</v>
      </c>
      <c r="C38" s="184">
        <v>40813</v>
      </c>
      <c r="D38" s="182" t="s">
        <v>612</v>
      </c>
      <c r="E38" s="182">
        <v>7801396325</v>
      </c>
      <c r="F38" s="182">
        <v>780101001</v>
      </c>
      <c r="G38" s="182" t="s">
        <v>833</v>
      </c>
      <c r="H38" s="182" t="s">
        <v>525</v>
      </c>
      <c r="I38" s="181" t="s">
        <v>1047</v>
      </c>
      <c r="J38" s="184">
        <v>40801</v>
      </c>
      <c r="K38" s="182" t="s">
        <v>921</v>
      </c>
      <c r="L38" s="184">
        <v>40812</v>
      </c>
      <c r="M38" s="182">
        <v>23</v>
      </c>
      <c r="N38" s="182" t="s">
        <v>754</v>
      </c>
      <c r="O38" s="182">
        <v>9249000</v>
      </c>
      <c r="P38" s="182" t="s">
        <v>836</v>
      </c>
      <c r="Q38" s="185">
        <v>451000</v>
      </c>
      <c r="R38" s="182"/>
      <c r="S38" s="185">
        <v>451000</v>
      </c>
      <c r="T38" s="182" t="s">
        <v>848</v>
      </c>
      <c r="U38" s="182" t="s">
        <v>849</v>
      </c>
      <c r="V38" s="182">
        <v>7825455770</v>
      </c>
      <c r="W38" s="182">
        <v>784101001</v>
      </c>
      <c r="X38" s="182"/>
      <c r="Y38" s="182" t="s">
        <v>850</v>
      </c>
      <c r="Z38" s="186">
        <v>40878</v>
      </c>
      <c r="AA38" s="182"/>
      <c r="AB38" s="182"/>
      <c r="AC38" s="182"/>
      <c r="AD38" s="182"/>
    </row>
    <row r="39" spans="1:30" ht="178.5">
      <c r="A39" s="181" t="s">
        <v>1007</v>
      </c>
      <c r="B39" s="182">
        <v>0</v>
      </c>
      <c r="C39" s="184">
        <v>40791</v>
      </c>
      <c r="D39" s="182" t="s">
        <v>612</v>
      </c>
      <c r="E39" s="182">
        <v>7801396325</v>
      </c>
      <c r="F39" s="182">
        <v>780101001</v>
      </c>
      <c r="G39" s="182" t="s">
        <v>833</v>
      </c>
      <c r="H39" s="182" t="s">
        <v>317</v>
      </c>
      <c r="I39" s="181" t="s">
        <v>1048</v>
      </c>
      <c r="J39" s="184">
        <v>40771</v>
      </c>
      <c r="K39" s="182" t="s">
        <v>922</v>
      </c>
      <c r="L39" s="184">
        <v>40786</v>
      </c>
      <c r="M39" s="182">
        <v>20</v>
      </c>
      <c r="N39" s="182" t="s">
        <v>728</v>
      </c>
      <c r="O39" s="182">
        <v>9241460</v>
      </c>
      <c r="P39" s="182" t="s">
        <v>836</v>
      </c>
      <c r="Q39" s="185">
        <v>78400</v>
      </c>
      <c r="R39" s="182"/>
      <c r="S39" s="185">
        <v>78400</v>
      </c>
      <c r="T39" s="182" t="s">
        <v>923</v>
      </c>
      <c r="U39" s="182" t="s">
        <v>924</v>
      </c>
      <c r="V39" s="182">
        <v>7714317863</v>
      </c>
      <c r="W39" s="182">
        <v>784143001</v>
      </c>
      <c r="X39" s="182"/>
      <c r="Y39" s="182" t="s">
        <v>925</v>
      </c>
      <c r="Z39" s="186">
        <v>40878</v>
      </c>
      <c r="AA39" s="182"/>
      <c r="AB39" s="182"/>
      <c r="AC39" s="182"/>
      <c r="AD39" s="182"/>
    </row>
    <row r="40" spans="1:30" ht="178.5">
      <c r="A40" s="181" t="s">
        <v>1008</v>
      </c>
      <c r="B40" s="182">
        <v>0</v>
      </c>
      <c r="C40" s="184">
        <v>40791</v>
      </c>
      <c r="D40" s="182" t="s">
        <v>612</v>
      </c>
      <c r="E40" s="182">
        <v>7801396325</v>
      </c>
      <c r="F40" s="182">
        <v>780101001</v>
      </c>
      <c r="G40" s="182" t="s">
        <v>833</v>
      </c>
      <c r="H40" s="182" t="s">
        <v>317</v>
      </c>
      <c r="I40" s="181" t="s">
        <v>1049</v>
      </c>
      <c r="J40" s="184">
        <v>40771</v>
      </c>
      <c r="K40" s="182" t="s">
        <v>926</v>
      </c>
      <c r="L40" s="184">
        <v>40786</v>
      </c>
      <c r="M40" s="182">
        <v>19</v>
      </c>
      <c r="N40" s="182" t="s">
        <v>727</v>
      </c>
      <c r="O40" s="182">
        <v>9241427</v>
      </c>
      <c r="P40" s="182" t="s">
        <v>836</v>
      </c>
      <c r="Q40" s="185">
        <v>236500</v>
      </c>
      <c r="R40" s="182"/>
      <c r="S40" s="185">
        <v>236500</v>
      </c>
      <c r="T40" s="182" t="s">
        <v>923</v>
      </c>
      <c r="U40" s="182" t="s">
        <v>924</v>
      </c>
      <c r="V40" s="182">
        <v>7714317863</v>
      </c>
      <c r="W40" s="182">
        <v>784143001</v>
      </c>
      <c r="X40" s="182"/>
      <c r="Y40" s="182" t="s">
        <v>925</v>
      </c>
      <c r="Z40" s="186">
        <v>40878</v>
      </c>
      <c r="AA40" s="182"/>
      <c r="AB40" s="182"/>
      <c r="AC40" s="182"/>
      <c r="AD40" s="182"/>
    </row>
    <row r="41" spans="1:30" ht="127.5">
      <c r="A41" s="181" t="s">
        <v>1009</v>
      </c>
      <c r="B41" s="182">
        <v>3</v>
      </c>
      <c r="C41" s="184">
        <v>40708</v>
      </c>
      <c r="D41" s="182" t="s">
        <v>612</v>
      </c>
      <c r="E41" s="182">
        <v>7801396325</v>
      </c>
      <c r="F41" s="182">
        <v>780101001</v>
      </c>
      <c r="G41" s="182" t="s">
        <v>833</v>
      </c>
      <c r="H41" s="182" t="s">
        <v>519</v>
      </c>
      <c r="I41" s="181" t="s">
        <v>912</v>
      </c>
      <c r="J41" s="182"/>
      <c r="K41" s="182" t="s">
        <v>927</v>
      </c>
      <c r="L41" s="184">
        <v>40703</v>
      </c>
      <c r="M41" s="182">
        <v>5</v>
      </c>
      <c r="N41" s="182" t="s">
        <v>928</v>
      </c>
      <c r="O41" s="182">
        <v>4540030</v>
      </c>
      <c r="P41" s="182" t="s">
        <v>915</v>
      </c>
      <c r="Q41" s="185">
        <v>769619.95</v>
      </c>
      <c r="R41" s="182">
        <v>1</v>
      </c>
      <c r="S41" s="185">
        <v>769619.95</v>
      </c>
      <c r="T41" s="182" t="s">
        <v>929</v>
      </c>
      <c r="U41" s="182" t="s">
        <v>930</v>
      </c>
      <c r="V41" s="182">
        <v>7816196625</v>
      </c>
      <c r="W41" s="182">
        <v>781601001</v>
      </c>
      <c r="X41" s="182"/>
      <c r="Y41" s="182" t="s">
        <v>931</v>
      </c>
      <c r="Z41" s="186">
        <v>40695</v>
      </c>
      <c r="AA41" s="184">
        <v>40753</v>
      </c>
      <c r="AB41" s="182"/>
      <c r="AC41" s="182"/>
      <c r="AD41" s="182"/>
    </row>
    <row r="42" spans="1:30" ht="102">
      <c r="A42" s="181" t="s">
        <v>1010</v>
      </c>
      <c r="B42" s="182">
        <v>0</v>
      </c>
      <c r="C42" s="184" t="s">
        <v>776</v>
      </c>
      <c r="D42" s="182" t="s">
        <v>612</v>
      </c>
      <c r="E42" s="182">
        <v>7801396325</v>
      </c>
      <c r="F42" s="182">
        <v>780101001</v>
      </c>
      <c r="G42" s="182" t="s">
        <v>833</v>
      </c>
      <c r="H42" s="182" t="s">
        <v>317</v>
      </c>
      <c r="I42" s="181" t="s">
        <v>1050</v>
      </c>
      <c r="J42" s="184">
        <v>40736</v>
      </c>
      <c r="K42" s="182" t="s">
        <v>932</v>
      </c>
      <c r="L42" s="184">
        <v>40743</v>
      </c>
      <c r="M42" s="182">
        <v>17</v>
      </c>
      <c r="N42" s="182" t="s">
        <v>719</v>
      </c>
      <c r="O42" s="182">
        <v>9249000</v>
      </c>
      <c r="P42" s="182" t="s">
        <v>836</v>
      </c>
      <c r="Q42" s="185">
        <v>98450</v>
      </c>
      <c r="R42" s="182"/>
      <c r="S42" s="185">
        <v>98450</v>
      </c>
      <c r="T42" s="182" t="s">
        <v>852</v>
      </c>
      <c r="U42" s="182" t="s">
        <v>642</v>
      </c>
      <c r="V42" s="182">
        <v>7839384777</v>
      </c>
      <c r="W42" s="182">
        <v>783901001</v>
      </c>
      <c r="X42" s="182"/>
      <c r="Y42" s="182" t="s">
        <v>854</v>
      </c>
      <c r="Z42" s="186">
        <v>40725</v>
      </c>
      <c r="AA42" s="184">
        <v>40752</v>
      </c>
      <c r="AB42" s="182"/>
      <c r="AC42" s="182"/>
      <c r="AD42" s="182"/>
    </row>
    <row r="43" spans="1:30" ht="102">
      <c r="A43" s="181" t="s">
        <v>1011</v>
      </c>
      <c r="B43" s="182">
        <v>1</v>
      </c>
      <c r="C43" s="184">
        <v>40625</v>
      </c>
      <c r="D43" s="182" t="s">
        <v>612</v>
      </c>
      <c r="E43" s="182">
        <v>7801396325</v>
      </c>
      <c r="F43" s="182">
        <v>780101001</v>
      </c>
      <c r="G43" s="182" t="s">
        <v>833</v>
      </c>
      <c r="H43" s="182" t="s">
        <v>519</v>
      </c>
      <c r="I43" s="181" t="s">
        <v>912</v>
      </c>
      <c r="J43" s="182"/>
      <c r="K43" s="182" t="s">
        <v>933</v>
      </c>
      <c r="L43" s="184">
        <v>40602</v>
      </c>
      <c r="M43" s="182">
        <v>9</v>
      </c>
      <c r="N43" s="182" t="s">
        <v>934</v>
      </c>
      <c r="O43" s="182">
        <v>4540031</v>
      </c>
      <c r="P43" s="182" t="s">
        <v>915</v>
      </c>
      <c r="Q43" s="185">
        <v>2503189.64</v>
      </c>
      <c r="R43" s="182"/>
      <c r="S43" s="185">
        <v>2503189.64</v>
      </c>
      <c r="T43" s="182" t="s">
        <v>935</v>
      </c>
      <c r="U43" s="182" t="s">
        <v>936</v>
      </c>
      <c r="V43" s="182">
        <v>7811458997</v>
      </c>
      <c r="W43" s="182">
        <v>781101001</v>
      </c>
      <c r="X43" s="182"/>
      <c r="Y43" s="182" t="s">
        <v>937</v>
      </c>
      <c r="Z43" s="186">
        <v>40695</v>
      </c>
      <c r="AA43" s="184">
        <v>40735</v>
      </c>
      <c r="AB43" s="182"/>
      <c r="AC43" s="182"/>
      <c r="AD43" s="182"/>
    </row>
    <row r="44" spans="1:30" ht="102">
      <c r="A44" s="181" t="s">
        <v>1012</v>
      </c>
      <c r="B44" s="182">
        <v>0</v>
      </c>
      <c r="C44" s="184">
        <v>40696</v>
      </c>
      <c r="D44" s="182" t="s">
        <v>612</v>
      </c>
      <c r="E44" s="182">
        <v>7801396325</v>
      </c>
      <c r="F44" s="182">
        <v>780101001</v>
      </c>
      <c r="G44" s="182" t="s">
        <v>833</v>
      </c>
      <c r="H44" s="182" t="s">
        <v>317</v>
      </c>
      <c r="I44" s="181" t="s">
        <v>1051</v>
      </c>
      <c r="J44" s="184">
        <v>40688</v>
      </c>
      <c r="K44" s="182" t="s">
        <v>938</v>
      </c>
      <c r="L44" s="184">
        <v>40696</v>
      </c>
      <c r="M44" s="182">
        <v>14</v>
      </c>
      <c r="N44" s="182" t="s">
        <v>939</v>
      </c>
      <c r="O44" s="182">
        <v>4530282</v>
      </c>
      <c r="P44" s="182" t="s">
        <v>836</v>
      </c>
      <c r="Q44" s="185">
        <v>296000</v>
      </c>
      <c r="R44" s="182"/>
      <c r="S44" s="185">
        <v>296000</v>
      </c>
      <c r="T44" s="182" t="s">
        <v>940</v>
      </c>
      <c r="U44" s="182" t="s">
        <v>941</v>
      </c>
      <c r="V44" s="182">
        <v>7802715951</v>
      </c>
      <c r="W44" s="182">
        <v>780201001</v>
      </c>
      <c r="X44" s="182"/>
      <c r="Y44" s="182" t="s">
        <v>942</v>
      </c>
      <c r="Z44" s="186">
        <v>40725</v>
      </c>
      <c r="AA44" s="184">
        <v>40735</v>
      </c>
      <c r="AB44" s="182"/>
      <c r="AC44" s="182"/>
      <c r="AD44" s="182"/>
    </row>
    <row r="45" spans="1:30" ht="102">
      <c r="A45" s="181" t="s">
        <v>1013</v>
      </c>
      <c r="B45" s="182">
        <v>1</v>
      </c>
      <c r="C45" s="184">
        <v>40625</v>
      </c>
      <c r="D45" s="182" t="s">
        <v>612</v>
      </c>
      <c r="E45" s="182">
        <v>7801396325</v>
      </c>
      <c r="F45" s="182">
        <v>780101001</v>
      </c>
      <c r="G45" s="182" t="s">
        <v>833</v>
      </c>
      <c r="H45" s="182" t="s">
        <v>519</v>
      </c>
      <c r="I45" s="181" t="s">
        <v>912</v>
      </c>
      <c r="J45" s="182"/>
      <c r="K45" s="182" t="s">
        <v>943</v>
      </c>
      <c r="L45" s="184">
        <v>40624</v>
      </c>
      <c r="M45" s="182">
        <v>7</v>
      </c>
      <c r="N45" s="182" t="s">
        <v>108</v>
      </c>
      <c r="O45" s="182">
        <v>4540030</v>
      </c>
      <c r="P45" s="182" t="s">
        <v>915</v>
      </c>
      <c r="Q45" s="185">
        <v>1684247.72</v>
      </c>
      <c r="R45" s="182"/>
      <c r="S45" s="185">
        <v>1684247.72</v>
      </c>
      <c r="T45" s="182" t="s">
        <v>944</v>
      </c>
      <c r="U45" s="182" t="s">
        <v>945</v>
      </c>
      <c r="V45" s="182">
        <v>7806312294</v>
      </c>
      <c r="W45" s="182">
        <v>780201001</v>
      </c>
      <c r="X45" s="182"/>
      <c r="Y45" s="182" t="s">
        <v>946</v>
      </c>
      <c r="Z45" s="186">
        <v>40695</v>
      </c>
      <c r="AA45" s="184">
        <v>40728</v>
      </c>
      <c r="AB45" s="182"/>
      <c r="AC45" s="182"/>
      <c r="AD45" s="182"/>
    </row>
    <row r="46" spans="1:30" ht="102">
      <c r="A46" s="181" t="s">
        <v>1014</v>
      </c>
      <c r="B46" s="182">
        <v>0</v>
      </c>
      <c r="C46" s="184">
        <v>40715</v>
      </c>
      <c r="D46" s="182" t="s">
        <v>612</v>
      </c>
      <c r="E46" s="182">
        <v>7801396325</v>
      </c>
      <c r="F46" s="182">
        <v>780101001</v>
      </c>
      <c r="G46" s="182" t="s">
        <v>833</v>
      </c>
      <c r="H46" s="182" t="s">
        <v>317</v>
      </c>
      <c r="I46" s="181" t="s">
        <v>1052</v>
      </c>
      <c r="J46" s="184">
        <v>40704</v>
      </c>
      <c r="K46" s="182" t="s">
        <v>947</v>
      </c>
      <c r="L46" s="184">
        <v>40711</v>
      </c>
      <c r="M46" s="182">
        <v>16</v>
      </c>
      <c r="N46" s="182" t="s">
        <v>717</v>
      </c>
      <c r="O46" s="182">
        <v>9249021</v>
      </c>
      <c r="P46" s="182" t="s">
        <v>836</v>
      </c>
      <c r="Q46" s="185">
        <v>29550</v>
      </c>
      <c r="R46" s="182"/>
      <c r="S46" s="185">
        <v>29550</v>
      </c>
      <c r="T46" s="182" t="s">
        <v>852</v>
      </c>
      <c r="U46" s="182" t="s">
        <v>642</v>
      </c>
      <c r="V46" s="182">
        <v>7839384777</v>
      </c>
      <c r="W46" s="182">
        <v>783901001</v>
      </c>
      <c r="X46" s="182"/>
      <c r="Y46" s="182" t="s">
        <v>854</v>
      </c>
      <c r="Z46" s="186">
        <v>40695</v>
      </c>
      <c r="AA46" s="184">
        <v>40723</v>
      </c>
      <c r="AB46" s="182"/>
      <c r="AC46" s="182"/>
      <c r="AD46" s="182"/>
    </row>
    <row r="47" spans="1:30" ht="127.5">
      <c r="A47" s="181" t="s">
        <v>1015</v>
      </c>
      <c r="B47" s="182">
        <v>0</v>
      </c>
      <c r="C47" s="184">
        <v>40715</v>
      </c>
      <c r="D47" s="182" t="s">
        <v>612</v>
      </c>
      <c r="E47" s="182">
        <v>7801396325</v>
      </c>
      <c r="F47" s="182">
        <v>780101001</v>
      </c>
      <c r="G47" s="182" t="s">
        <v>833</v>
      </c>
      <c r="H47" s="182" t="s">
        <v>317</v>
      </c>
      <c r="I47" s="181" t="s">
        <v>1053</v>
      </c>
      <c r="J47" s="184">
        <v>40704</v>
      </c>
      <c r="K47" s="182" t="s">
        <v>948</v>
      </c>
      <c r="L47" s="184">
        <v>40711</v>
      </c>
      <c r="M47" s="182">
        <v>15</v>
      </c>
      <c r="N47" s="182" t="s">
        <v>716</v>
      </c>
      <c r="O47" s="182">
        <v>9249029</v>
      </c>
      <c r="P47" s="182" t="s">
        <v>836</v>
      </c>
      <c r="Q47" s="185">
        <v>29500</v>
      </c>
      <c r="R47" s="182"/>
      <c r="S47" s="185">
        <v>29500</v>
      </c>
      <c r="T47" s="182" t="s">
        <v>848</v>
      </c>
      <c r="U47" s="182" t="s">
        <v>949</v>
      </c>
      <c r="V47" s="182">
        <v>7825455770</v>
      </c>
      <c r="W47" s="182">
        <v>784101001</v>
      </c>
      <c r="X47" s="182"/>
      <c r="Y47" s="182" t="s">
        <v>850</v>
      </c>
      <c r="Z47" s="186">
        <v>40695</v>
      </c>
      <c r="AA47" s="184">
        <v>40723</v>
      </c>
      <c r="AB47" s="182"/>
      <c r="AC47" s="182"/>
      <c r="AD47" s="182"/>
    </row>
    <row r="48" spans="1:30" ht="102">
      <c r="A48" s="181" t="s">
        <v>1016</v>
      </c>
      <c r="B48" s="182">
        <v>0</v>
      </c>
      <c r="C48" s="184">
        <v>40690</v>
      </c>
      <c r="D48" s="182" t="s">
        <v>612</v>
      </c>
      <c r="E48" s="182">
        <v>7801396325</v>
      </c>
      <c r="F48" s="182">
        <v>780101001</v>
      </c>
      <c r="G48" s="182" t="s">
        <v>833</v>
      </c>
      <c r="H48" s="182" t="s">
        <v>317</v>
      </c>
      <c r="I48" s="181" t="s">
        <v>1054</v>
      </c>
      <c r="J48" s="184">
        <v>40683</v>
      </c>
      <c r="K48" s="182" t="s">
        <v>950</v>
      </c>
      <c r="L48" s="184">
        <v>40690</v>
      </c>
      <c r="M48" s="182">
        <v>13</v>
      </c>
      <c r="N48" s="182" t="s">
        <v>951</v>
      </c>
      <c r="O48" s="182">
        <v>9249615</v>
      </c>
      <c r="P48" s="182" t="s">
        <v>836</v>
      </c>
      <c r="Q48" s="185">
        <v>97500</v>
      </c>
      <c r="R48" s="182"/>
      <c r="S48" s="185">
        <v>97500</v>
      </c>
      <c r="T48" s="182" t="s">
        <v>852</v>
      </c>
      <c r="U48" s="182" t="s">
        <v>642</v>
      </c>
      <c r="V48" s="182">
        <v>7839384777</v>
      </c>
      <c r="W48" s="182">
        <v>783901001</v>
      </c>
      <c r="X48" s="182"/>
      <c r="Y48" s="182" t="s">
        <v>854</v>
      </c>
      <c r="Z48" s="186">
        <v>40695</v>
      </c>
      <c r="AA48" s="184">
        <v>40695</v>
      </c>
      <c r="AB48" s="182"/>
      <c r="AC48" s="182"/>
      <c r="AD48" s="182"/>
    </row>
    <row r="49" spans="1:30" ht="102">
      <c r="A49" s="181" t="s">
        <v>1017</v>
      </c>
      <c r="B49" s="182">
        <v>1</v>
      </c>
      <c r="C49" s="184">
        <v>40625</v>
      </c>
      <c r="D49" s="182" t="s">
        <v>612</v>
      </c>
      <c r="E49" s="182">
        <v>7801396325</v>
      </c>
      <c r="F49" s="182">
        <v>780101001</v>
      </c>
      <c r="G49" s="182" t="s">
        <v>833</v>
      </c>
      <c r="H49" s="182" t="s">
        <v>519</v>
      </c>
      <c r="I49" s="181" t="s">
        <v>912</v>
      </c>
      <c r="J49" s="184">
        <v>40575</v>
      </c>
      <c r="K49" s="182" t="s">
        <v>952</v>
      </c>
      <c r="L49" s="184">
        <v>40588</v>
      </c>
      <c r="M49" s="182">
        <v>4</v>
      </c>
      <c r="N49" s="182" t="s">
        <v>679</v>
      </c>
      <c r="O49" s="182">
        <v>4540032</v>
      </c>
      <c r="P49" s="182" t="s">
        <v>915</v>
      </c>
      <c r="Q49" s="185">
        <v>1798155.48</v>
      </c>
      <c r="R49" s="182">
        <v>1</v>
      </c>
      <c r="S49" s="185">
        <v>1798155.48</v>
      </c>
      <c r="T49" s="182" t="s">
        <v>953</v>
      </c>
      <c r="U49" s="182" t="s">
        <v>954</v>
      </c>
      <c r="V49" s="182">
        <v>7805502479</v>
      </c>
      <c r="W49" s="182">
        <v>780501001</v>
      </c>
      <c r="X49" s="182"/>
      <c r="Y49" s="182" t="s">
        <v>955</v>
      </c>
      <c r="Z49" s="186">
        <v>40695</v>
      </c>
      <c r="AA49" s="184">
        <v>40681</v>
      </c>
      <c r="AB49" s="182"/>
      <c r="AC49" s="182"/>
      <c r="AD49" s="182"/>
    </row>
    <row r="50" spans="1:30" ht="102">
      <c r="A50" s="181" t="s">
        <v>1018</v>
      </c>
      <c r="B50" s="182">
        <v>0</v>
      </c>
      <c r="C50" s="184">
        <v>40668</v>
      </c>
      <c r="D50" s="182" t="s">
        <v>612</v>
      </c>
      <c r="E50" s="182">
        <v>7801396325</v>
      </c>
      <c r="F50" s="182">
        <v>780101001</v>
      </c>
      <c r="G50" s="182" t="s">
        <v>833</v>
      </c>
      <c r="H50" s="182" t="s">
        <v>879</v>
      </c>
      <c r="I50" s="181"/>
      <c r="J50" s="182"/>
      <c r="K50" s="182" t="s">
        <v>906</v>
      </c>
      <c r="L50" s="184">
        <v>40666</v>
      </c>
      <c r="M50" s="182">
        <v>12</v>
      </c>
      <c r="N50" s="182" t="s">
        <v>708</v>
      </c>
      <c r="O50" s="182">
        <v>9249400</v>
      </c>
      <c r="P50" s="182" t="s">
        <v>836</v>
      </c>
      <c r="Q50" s="182">
        <v>400</v>
      </c>
      <c r="R50" s="182">
        <v>45</v>
      </c>
      <c r="S50" s="185">
        <v>18000</v>
      </c>
      <c r="T50" s="182" t="s">
        <v>882</v>
      </c>
      <c r="U50" s="182" t="s">
        <v>883</v>
      </c>
      <c r="V50" s="181">
        <v>7718612161</v>
      </c>
      <c r="W50" s="182">
        <v>771801001</v>
      </c>
      <c r="X50" s="182"/>
      <c r="Y50" s="182" t="s">
        <v>884</v>
      </c>
      <c r="Z50" s="186">
        <v>40664</v>
      </c>
      <c r="AA50" s="184">
        <v>40675</v>
      </c>
      <c r="AB50" s="182"/>
      <c r="AC50" s="182"/>
      <c r="AD50" s="182"/>
    </row>
    <row r="51" spans="1:30" ht="127.5">
      <c r="A51" s="181" t="s">
        <v>1019</v>
      </c>
      <c r="B51" s="182">
        <v>0</v>
      </c>
      <c r="C51" s="184">
        <v>40661</v>
      </c>
      <c r="D51" s="182" t="s">
        <v>612</v>
      </c>
      <c r="E51" s="182">
        <v>7801396325</v>
      </c>
      <c r="F51" s="182">
        <v>780101001</v>
      </c>
      <c r="G51" s="182" t="s">
        <v>833</v>
      </c>
      <c r="H51" s="182" t="s">
        <v>317</v>
      </c>
      <c r="I51" s="181" t="s">
        <v>1055</v>
      </c>
      <c r="J51" s="184">
        <v>40653</v>
      </c>
      <c r="K51" s="182" t="s">
        <v>956</v>
      </c>
      <c r="L51" s="184">
        <v>40661</v>
      </c>
      <c r="M51" s="182">
        <v>11</v>
      </c>
      <c r="N51" s="182" t="s">
        <v>705</v>
      </c>
      <c r="O51" s="182">
        <v>9249615</v>
      </c>
      <c r="P51" s="182" t="s">
        <v>836</v>
      </c>
      <c r="Q51" s="185">
        <v>228000</v>
      </c>
      <c r="R51" s="182"/>
      <c r="S51" s="185">
        <v>228000</v>
      </c>
      <c r="T51" s="182" t="s">
        <v>848</v>
      </c>
      <c r="U51" s="182" t="s">
        <v>949</v>
      </c>
      <c r="V51" s="181">
        <v>7825455770</v>
      </c>
      <c r="W51" s="182">
        <v>784101001</v>
      </c>
      <c r="X51" s="182"/>
      <c r="Y51" s="182" t="s">
        <v>850</v>
      </c>
      <c r="Z51" s="186">
        <v>40664</v>
      </c>
      <c r="AA51" s="184">
        <v>40669</v>
      </c>
      <c r="AB51" s="182"/>
      <c r="AC51" s="182"/>
      <c r="AD51" s="182"/>
    </row>
    <row r="52" spans="1:30" ht="114.75">
      <c r="A52" s="181" t="s">
        <v>1020</v>
      </c>
      <c r="B52" s="182">
        <v>1</v>
      </c>
      <c r="C52" s="184">
        <v>40626</v>
      </c>
      <c r="D52" s="182" t="s">
        <v>612</v>
      </c>
      <c r="E52" s="182">
        <v>7801396325</v>
      </c>
      <c r="F52" s="182">
        <v>780101001</v>
      </c>
      <c r="G52" s="182" t="s">
        <v>833</v>
      </c>
      <c r="H52" s="182" t="s">
        <v>317</v>
      </c>
      <c r="I52" s="181" t="s">
        <v>912</v>
      </c>
      <c r="J52" s="184">
        <v>40562</v>
      </c>
      <c r="K52" s="182" t="s">
        <v>957</v>
      </c>
      <c r="L52" s="184">
        <v>40570</v>
      </c>
      <c r="M52" s="182">
        <v>1</v>
      </c>
      <c r="N52" s="182" t="s">
        <v>958</v>
      </c>
      <c r="O52" s="182">
        <v>9319420</v>
      </c>
      <c r="P52" s="182" t="s">
        <v>915</v>
      </c>
      <c r="Q52" s="185">
        <v>368489.57</v>
      </c>
      <c r="R52" s="182">
        <v>1</v>
      </c>
      <c r="S52" s="185">
        <v>368489.57</v>
      </c>
      <c r="T52" s="182" t="s">
        <v>959</v>
      </c>
      <c r="U52" s="182" t="s">
        <v>960</v>
      </c>
      <c r="V52" s="181">
        <v>7825352662</v>
      </c>
      <c r="W52" s="182">
        <v>784001001</v>
      </c>
      <c r="X52" s="182"/>
      <c r="Y52" s="182" t="s">
        <v>961</v>
      </c>
      <c r="Z52" s="186">
        <v>40878</v>
      </c>
      <c r="AA52" s="182"/>
      <c r="AB52" s="182"/>
      <c r="AC52" s="182"/>
      <c r="AD52" s="182"/>
    </row>
    <row r="53" spans="1:30" ht="102">
      <c r="A53" s="181" t="s">
        <v>1021</v>
      </c>
      <c r="B53" s="182">
        <v>1</v>
      </c>
      <c r="C53" s="184">
        <v>40626</v>
      </c>
      <c r="D53" s="182" t="s">
        <v>612</v>
      </c>
      <c r="E53" s="182">
        <v>7801396325</v>
      </c>
      <c r="F53" s="182">
        <v>780101001</v>
      </c>
      <c r="G53" s="182" t="s">
        <v>833</v>
      </c>
      <c r="H53" s="182" t="s">
        <v>519</v>
      </c>
      <c r="I53" s="181" t="s">
        <v>912</v>
      </c>
      <c r="J53" s="184">
        <v>40564</v>
      </c>
      <c r="K53" s="182" t="s">
        <v>97</v>
      </c>
      <c r="L53" s="184">
        <v>40575</v>
      </c>
      <c r="M53" s="182">
        <v>2</v>
      </c>
      <c r="N53" s="182" t="s">
        <v>98</v>
      </c>
      <c r="O53" s="182">
        <v>2221010</v>
      </c>
      <c r="P53" s="182" t="s">
        <v>836</v>
      </c>
      <c r="Q53" s="185">
        <v>80000</v>
      </c>
      <c r="R53" s="182">
        <v>9</v>
      </c>
      <c r="S53" s="185">
        <v>720000</v>
      </c>
      <c r="T53" s="182" t="s">
        <v>962</v>
      </c>
      <c r="U53" s="182" t="s">
        <v>524</v>
      </c>
      <c r="V53" s="181">
        <v>7806144931</v>
      </c>
      <c r="W53" s="182">
        <v>780601001</v>
      </c>
      <c r="X53" s="182" t="s">
        <v>963</v>
      </c>
      <c r="Y53" s="182" t="s">
        <v>964</v>
      </c>
      <c r="Z53" s="186">
        <v>40878</v>
      </c>
      <c r="AA53" s="182"/>
      <c r="AB53" s="182"/>
      <c r="AC53" s="182"/>
      <c r="AD53" s="182"/>
    </row>
    <row r="54" spans="1:30" ht="102">
      <c r="A54" s="181" t="s">
        <v>1022</v>
      </c>
      <c r="B54" s="182">
        <v>1</v>
      </c>
      <c r="C54" s="184">
        <v>40626</v>
      </c>
      <c r="D54" s="182" t="s">
        <v>612</v>
      </c>
      <c r="E54" s="182">
        <v>7801396325</v>
      </c>
      <c r="F54" s="182">
        <v>780101001</v>
      </c>
      <c r="G54" s="182" t="s">
        <v>833</v>
      </c>
      <c r="H54" s="182" t="s">
        <v>525</v>
      </c>
      <c r="I54" s="181" t="s">
        <v>912</v>
      </c>
      <c r="J54" s="184">
        <v>40575</v>
      </c>
      <c r="K54" s="182" t="s">
        <v>965</v>
      </c>
      <c r="L54" s="184">
        <v>40588</v>
      </c>
      <c r="M54" s="182">
        <v>3</v>
      </c>
      <c r="N54" s="182" t="s">
        <v>100</v>
      </c>
      <c r="O54" s="182">
        <v>6613021</v>
      </c>
      <c r="P54" s="182" t="s">
        <v>836</v>
      </c>
      <c r="Q54" s="185">
        <v>11628</v>
      </c>
      <c r="R54" s="182">
        <v>1</v>
      </c>
      <c r="S54" s="185">
        <v>11628</v>
      </c>
      <c r="T54" s="182" t="s">
        <v>966</v>
      </c>
      <c r="U54" s="182" t="s">
        <v>967</v>
      </c>
      <c r="V54" s="181">
        <v>7812016906</v>
      </c>
      <c r="W54" s="182">
        <v>783501001</v>
      </c>
      <c r="X54" s="182"/>
      <c r="Y54" s="182" t="s">
        <v>968</v>
      </c>
      <c r="Z54" s="186">
        <v>40940</v>
      </c>
      <c r="AA54" s="182"/>
      <c r="AB54" s="182"/>
      <c r="AC54" s="182"/>
      <c r="AD54" s="182"/>
    </row>
    <row r="55" spans="1:30" ht="102">
      <c r="A55" s="181" t="s">
        <v>1023</v>
      </c>
      <c r="B55" s="182">
        <v>1</v>
      </c>
      <c r="C55" s="184">
        <v>40612</v>
      </c>
      <c r="D55" s="182" t="s">
        <v>612</v>
      </c>
      <c r="E55" s="182">
        <v>7801396325</v>
      </c>
      <c r="F55" s="182">
        <v>780101001</v>
      </c>
      <c r="G55" s="182" t="s">
        <v>833</v>
      </c>
      <c r="H55" s="182" t="s">
        <v>317</v>
      </c>
      <c r="I55" s="181" t="s">
        <v>1056</v>
      </c>
      <c r="J55" s="184">
        <v>40590</v>
      </c>
      <c r="K55" s="182" t="s">
        <v>969</v>
      </c>
      <c r="L55" s="184">
        <v>40602</v>
      </c>
      <c r="M55" s="182">
        <v>6</v>
      </c>
      <c r="N55" s="182" t="s">
        <v>970</v>
      </c>
      <c r="O55" s="182">
        <v>9249105</v>
      </c>
      <c r="P55" s="182" t="s">
        <v>836</v>
      </c>
      <c r="Q55" s="185">
        <v>372900</v>
      </c>
      <c r="R55" s="182">
        <v>1</v>
      </c>
      <c r="S55" s="185">
        <v>372900</v>
      </c>
      <c r="T55" s="182" t="s">
        <v>852</v>
      </c>
      <c r="U55" s="182" t="s">
        <v>642</v>
      </c>
      <c r="V55" s="181">
        <v>7839384777</v>
      </c>
      <c r="W55" s="182">
        <v>783901001</v>
      </c>
      <c r="X55" s="182"/>
      <c r="Y55" s="182" t="s">
        <v>854</v>
      </c>
      <c r="Z55" s="186">
        <v>40603</v>
      </c>
      <c r="AA55" s="184">
        <v>40606</v>
      </c>
      <c r="AB55" s="182"/>
      <c r="AC55" s="182"/>
      <c r="AD55" s="182"/>
    </row>
    <row r="56" spans="1:30" ht="102">
      <c r="A56" s="181" t="s">
        <v>1024</v>
      </c>
      <c r="B56" s="182">
        <v>0</v>
      </c>
      <c r="C56" s="184">
        <v>40606</v>
      </c>
      <c r="D56" s="182" t="s">
        <v>612</v>
      </c>
      <c r="E56" s="182">
        <v>7801396325</v>
      </c>
      <c r="F56" s="182">
        <v>780101001</v>
      </c>
      <c r="G56" s="182" t="s">
        <v>833</v>
      </c>
      <c r="H56" s="182" t="s">
        <v>317</v>
      </c>
      <c r="I56" s="181" t="s">
        <v>1057</v>
      </c>
      <c r="J56" s="184">
        <v>40596</v>
      </c>
      <c r="K56" s="182" t="s">
        <v>971</v>
      </c>
      <c r="L56" s="184">
        <v>40606</v>
      </c>
      <c r="M56" s="182">
        <v>10</v>
      </c>
      <c r="N56" s="182" t="s">
        <v>674</v>
      </c>
      <c r="O56" s="182">
        <v>7422080</v>
      </c>
      <c r="P56" s="182" t="s">
        <v>836</v>
      </c>
      <c r="Q56" s="185">
        <v>208000</v>
      </c>
      <c r="R56" s="182"/>
      <c r="S56" s="185">
        <v>208000</v>
      </c>
      <c r="T56" s="182" t="s">
        <v>972</v>
      </c>
      <c r="U56" s="182" t="s">
        <v>973</v>
      </c>
      <c r="V56" s="181" t="s">
        <v>977</v>
      </c>
      <c r="W56" s="182"/>
      <c r="X56" s="182"/>
      <c r="Y56" s="182" t="s">
        <v>974</v>
      </c>
      <c r="Z56" s="186">
        <v>40878</v>
      </c>
      <c r="AA56" s="182"/>
      <c r="AB56" s="182"/>
      <c r="AC56" s="182"/>
      <c r="AD56" s="182"/>
    </row>
  </sheetData>
  <sheetProtection/>
  <mergeCells count="47">
    <mergeCell ref="AD7:AD8"/>
    <mergeCell ref="A1:AD1"/>
    <mergeCell ref="A2:AD2"/>
    <mergeCell ref="J16:J18"/>
    <mergeCell ref="K16:K18"/>
    <mergeCell ref="L16:L18"/>
    <mergeCell ref="M16:M18"/>
    <mergeCell ref="Z16:Z18"/>
    <mergeCell ref="AA16:AA18"/>
    <mergeCell ref="AA7:AA8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I7:I8"/>
    <mergeCell ref="J7:J8"/>
    <mergeCell ref="K7:K8"/>
    <mergeCell ref="L7:L8"/>
    <mergeCell ref="M7:M8"/>
    <mergeCell ref="Z7:Z8"/>
    <mergeCell ref="Z4:AA4"/>
    <mergeCell ref="AB4:AD4"/>
    <mergeCell ref="A7:A8"/>
    <mergeCell ref="B7:B8"/>
    <mergeCell ref="C7:C8"/>
    <mergeCell ref="D7:D8"/>
    <mergeCell ref="E7:E8"/>
    <mergeCell ref="F7:F8"/>
    <mergeCell ref="G7:G8"/>
    <mergeCell ref="H7:H8"/>
    <mergeCell ref="I4:I5"/>
    <mergeCell ref="J4:J5"/>
    <mergeCell ref="K4:K5"/>
    <mergeCell ref="L4:M4"/>
    <mergeCell ref="N4:S4"/>
    <mergeCell ref="T4:Y4"/>
    <mergeCell ref="A4:A5"/>
    <mergeCell ref="B4:B5"/>
    <mergeCell ref="C4:C5"/>
    <mergeCell ref="D4:F4"/>
    <mergeCell ref="G4:G5"/>
    <mergeCell ref="H4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3.375" style="0" customWidth="1"/>
    <col min="2" max="2" width="14.00390625" style="137" customWidth="1"/>
    <col min="3" max="3" width="16.00390625" style="138" customWidth="1"/>
    <col min="4" max="4" width="42.25390625" style="0" customWidth="1"/>
    <col min="5" max="5" width="12.00390625" style="0" customWidth="1"/>
    <col min="6" max="6" width="12.625" style="0" customWidth="1"/>
    <col min="7" max="7" width="12.25390625" style="0" customWidth="1"/>
    <col min="8" max="8" width="11.75390625" style="0" customWidth="1"/>
    <col min="9" max="9" width="12.375" style="0" customWidth="1"/>
    <col min="10" max="10" width="13.25390625" style="0" customWidth="1"/>
    <col min="11" max="11" width="12.125" style="0" customWidth="1"/>
    <col min="12" max="12" width="24.875" style="0" customWidth="1"/>
    <col min="13" max="13" width="12.25390625" style="0" customWidth="1"/>
  </cols>
  <sheetData>
    <row r="1" spans="1:13" ht="18">
      <c r="A1" s="551" t="s">
        <v>115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51">
      <c r="A2" s="139" t="s">
        <v>116</v>
      </c>
      <c r="B2" s="140" t="s">
        <v>644</v>
      </c>
      <c r="C2" s="140" t="s">
        <v>155</v>
      </c>
      <c r="D2" s="139" t="s">
        <v>117</v>
      </c>
      <c r="E2" s="139" t="s">
        <v>118</v>
      </c>
      <c r="F2" s="139" t="s">
        <v>157</v>
      </c>
      <c r="G2" s="139" t="s">
        <v>119</v>
      </c>
      <c r="H2" s="139" t="s">
        <v>120</v>
      </c>
      <c r="I2" s="139" t="s">
        <v>121</v>
      </c>
      <c r="J2" s="141" t="s">
        <v>122</v>
      </c>
      <c r="K2" s="139" t="s">
        <v>123</v>
      </c>
      <c r="L2" s="139" t="s">
        <v>124</v>
      </c>
      <c r="M2" s="141" t="s">
        <v>125</v>
      </c>
    </row>
    <row r="3" spans="1:13" ht="127.5">
      <c r="A3" s="142">
        <v>1</v>
      </c>
      <c r="B3" s="144" t="s">
        <v>1</v>
      </c>
      <c r="C3" s="144" t="s">
        <v>612</v>
      </c>
      <c r="D3" s="145" t="s">
        <v>4</v>
      </c>
      <c r="E3" s="146" t="s">
        <v>164</v>
      </c>
      <c r="F3" s="146" t="s">
        <v>519</v>
      </c>
      <c r="G3" s="147">
        <v>40294</v>
      </c>
      <c r="H3" s="154">
        <v>2798327.42</v>
      </c>
      <c r="I3" s="147">
        <v>40333</v>
      </c>
      <c r="J3" s="149">
        <v>40333</v>
      </c>
      <c r="K3" s="147">
        <v>40359</v>
      </c>
      <c r="L3" s="147" t="s">
        <v>5</v>
      </c>
      <c r="M3" s="149" t="s">
        <v>134</v>
      </c>
    </row>
    <row r="4" spans="1:13" ht="114.75">
      <c r="A4" s="142">
        <v>2</v>
      </c>
      <c r="B4" s="144" t="s">
        <v>6</v>
      </c>
      <c r="C4" s="144" t="s">
        <v>612</v>
      </c>
      <c r="D4" s="145" t="s">
        <v>9</v>
      </c>
      <c r="E4" s="146" t="s">
        <v>164</v>
      </c>
      <c r="F4" s="146" t="s">
        <v>519</v>
      </c>
      <c r="G4" s="147">
        <v>40296</v>
      </c>
      <c r="H4" s="154">
        <v>3267947.75</v>
      </c>
      <c r="I4" s="147">
        <v>40333</v>
      </c>
      <c r="J4" s="149">
        <v>40333</v>
      </c>
      <c r="K4" s="147">
        <v>40354</v>
      </c>
      <c r="L4" s="147" t="s">
        <v>10</v>
      </c>
      <c r="M4" s="149" t="s">
        <v>135</v>
      </c>
    </row>
    <row r="5" spans="1:13" ht="114.75">
      <c r="A5" s="142">
        <v>3</v>
      </c>
      <c r="B5" s="144" t="s">
        <v>11</v>
      </c>
      <c r="C5" s="144" t="s">
        <v>612</v>
      </c>
      <c r="D5" s="145" t="s">
        <v>14</v>
      </c>
      <c r="E5" s="146" t="s">
        <v>164</v>
      </c>
      <c r="F5" s="146" t="s">
        <v>317</v>
      </c>
      <c r="G5" s="147">
        <v>40378</v>
      </c>
      <c r="H5" s="154">
        <v>240000</v>
      </c>
      <c r="I5" s="151">
        <v>40392</v>
      </c>
      <c r="J5" s="149">
        <v>40392</v>
      </c>
      <c r="K5" s="147">
        <v>40395</v>
      </c>
      <c r="L5" s="147" t="s">
        <v>660</v>
      </c>
      <c r="M5" s="149" t="s">
        <v>136</v>
      </c>
    </row>
    <row r="6" spans="1:13" ht="114.75">
      <c r="A6" s="142">
        <v>4</v>
      </c>
      <c r="B6" s="144" t="s">
        <v>15</v>
      </c>
      <c r="C6" s="144" t="s">
        <v>612</v>
      </c>
      <c r="D6" s="145" t="s">
        <v>18</v>
      </c>
      <c r="E6" s="146" t="s">
        <v>164</v>
      </c>
      <c r="F6" s="146" t="s">
        <v>317</v>
      </c>
      <c r="G6" s="147">
        <v>40434</v>
      </c>
      <c r="H6" s="154">
        <v>437900</v>
      </c>
      <c r="I6" s="151">
        <v>40444</v>
      </c>
      <c r="J6" s="149">
        <v>40444</v>
      </c>
      <c r="K6" s="147">
        <v>40458</v>
      </c>
      <c r="L6" s="147" t="s">
        <v>19</v>
      </c>
      <c r="M6" s="155" t="s">
        <v>20</v>
      </c>
    </row>
    <row r="7" spans="1:13" ht="114.75">
      <c r="A7" s="142">
        <v>5</v>
      </c>
      <c r="B7" s="144" t="s">
        <v>21</v>
      </c>
      <c r="C7" s="144" t="s">
        <v>612</v>
      </c>
      <c r="D7" s="145" t="s">
        <v>23</v>
      </c>
      <c r="E7" s="146" t="s">
        <v>164</v>
      </c>
      <c r="F7" s="146" t="s">
        <v>317</v>
      </c>
      <c r="G7" s="147">
        <v>40434</v>
      </c>
      <c r="H7" s="154">
        <v>418000</v>
      </c>
      <c r="I7" s="151">
        <v>40444</v>
      </c>
      <c r="J7" s="149">
        <v>40444</v>
      </c>
      <c r="K7" s="147">
        <v>40458</v>
      </c>
      <c r="L7" s="147" t="s">
        <v>24</v>
      </c>
      <c r="M7" s="149" t="s">
        <v>137</v>
      </c>
    </row>
    <row r="8" spans="1:13" ht="114.75">
      <c r="A8" s="142">
        <v>6</v>
      </c>
      <c r="B8" s="144" t="s">
        <v>25</v>
      </c>
      <c r="C8" s="144" t="s">
        <v>612</v>
      </c>
      <c r="D8" s="145" t="s">
        <v>27</v>
      </c>
      <c r="E8" s="146" t="s">
        <v>164</v>
      </c>
      <c r="F8" s="146" t="s">
        <v>317</v>
      </c>
      <c r="G8" s="147">
        <v>40434</v>
      </c>
      <c r="H8" s="154">
        <v>318000</v>
      </c>
      <c r="I8" s="151">
        <v>40444</v>
      </c>
      <c r="J8" s="149">
        <v>40444</v>
      </c>
      <c r="K8" s="147">
        <v>40458</v>
      </c>
      <c r="L8" s="147" t="s">
        <v>660</v>
      </c>
      <c r="M8" s="149" t="s">
        <v>137</v>
      </c>
    </row>
    <row r="9" spans="1:13" ht="114.75">
      <c r="A9" s="142">
        <v>7</v>
      </c>
      <c r="B9" s="144" t="s">
        <v>28</v>
      </c>
      <c r="C9" s="144" t="s">
        <v>612</v>
      </c>
      <c r="D9" s="145" t="s">
        <v>31</v>
      </c>
      <c r="E9" s="146" t="s">
        <v>164</v>
      </c>
      <c r="F9" s="146" t="s">
        <v>317</v>
      </c>
      <c r="G9" s="147">
        <v>40431</v>
      </c>
      <c r="H9" s="154">
        <v>194600</v>
      </c>
      <c r="I9" s="151">
        <v>40444</v>
      </c>
      <c r="J9" s="149">
        <v>40444</v>
      </c>
      <c r="K9" s="147">
        <v>40458</v>
      </c>
      <c r="L9" s="147" t="s">
        <v>24</v>
      </c>
      <c r="M9" s="149" t="s">
        <v>137</v>
      </c>
    </row>
    <row r="10" spans="1:13" ht="114.75">
      <c r="A10" s="142">
        <v>8</v>
      </c>
      <c r="B10" s="144" t="s">
        <v>33</v>
      </c>
      <c r="C10" s="144" t="s">
        <v>612</v>
      </c>
      <c r="D10" s="145" t="s">
        <v>36</v>
      </c>
      <c r="E10" s="146" t="s">
        <v>164</v>
      </c>
      <c r="F10" s="146" t="s">
        <v>317</v>
      </c>
      <c r="G10" s="147">
        <v>40436</v>
      </c>
      <c r="H10" s="154">
        <v>177000</v>
      </c>
      <c r="I10" s="151">
        <v>40444</v>
      </c>
      <c r="J10" s="149">
        <v>40444</v>
      </c>
      <c r="K10" s="147">
        <v>40464</v>
      </c>
      <c r="L10" s="147" t="s">
        <v>660</v>
      </c>
      <c r="M10" s="155" t="s">
        <v>138</v>
      </c>
    </row>
    <row r="11" spans="1:13" ht="114.75">
      <c r="A11" s="142">
        <v>9</v>
      </c>
      <c r="B11" s="144" t="s">
        <v>37</v>
      </c>
      <c r="C11" s="144" t="s">
        <v>612</v>
      </c>
      <c r="D11" s="156" t="s">
        <v>40</v>
      </c>
      <c r="E11" s="157" t="s">
        <v>164</v>
      </c>
      <c r="F11" s="146" t="s">
        <v>317</v>
      </c>
      <c r="G11" s="158">
        <v>40438</v>
      </c>
      <c r="H11" s="159">
        <v>199200</v>
      </c>
      <c r="I11" s="160">
        <v>40448</v>
      </c>
      <c r="J11" s="161">
        <v>40448</v>
      </c>
      <c r="K11" s="158">
        <v>40466</v>
      </c>
      <c r="L11" s="158" t="s">
        <v>41</v>
      </c>
      <c r="M11" s="161" t="s">
        <v>139</v>
      </c>
    </row>
    <row r="12" spans="1:13" ht="114.75">
      <c r="A12" s="142">
        <v>10</v>
      </c>
      <c r="B12" s="144" t="s">
        <v>42</v>
      </c>
      <c r="C12" s="162" t="s">
        <v>612</v>
      </c>
      <c r="D12" s="145" t="s">
        <v>44</v>
      </c>
      <c r="E12" s="146" t="s">
        <v>164</v>
      </c>
      <c r="F12" s="146" t="s">
        <v>317</v>
      </c>
      <c r="G12" s="147">
        <v>40436</v>
      </c>
      <c r="H12" s="154">
        <v>319761.75</v>
      </c>
      <c r="I12" s="151">
        <v>40452</v>
      </c>
      <c r="J12" s="149">
        <v>40452</v>
      </c>
      <c r="K12" s="147">
        <v>40481</v>
      </c>
      <c r="L12" s="147" t="s">
        <v>685</v>
      </c>
      <c r="M12" s="149" t="s">
        <v>140</v>
      </c>
    </row>
    <row r="13" spans="1:13" ht="114.75">
      <c r="A13" s="142">
        <v>11</v>
      </c>
      <c r="B13" s="144" t="s">
        <v>45</v>
      </c>
      <c r="C13" s="162" t="s">
        <v>612</v>
      </c>
      <c r="D13" s="148" t="s">
        <v>48</v>
      </c>
      <c r="E13" s="146" t="s">
        <v>164</v>
      </c>
      <c r="F13" s="146" t="s">
        <v>519</v>
      </c>
      <c r="G13" s="147">
        <v>40455</v>
      </c>
      <c r="H13" s="154">
        <v>393663.01</v>
      </c>
      <c r="I13" s="147">
        <v>40469</v>
      </c>
      <c r="J13" s="149">
        <v>40469</v>
      </c>
      <c r="K13" s="163">
        <v>40482</v>
      </c>
      <c r="L13" s="148" t="s">
        <v>694</v>
      </c>
      <c r="M13" s="164" t="s">
        <v>141</v>
      </c>
    </row>
    <row r="14" spans="1:13" ht="114.75">
      <c r="A14" s="142">
        <v>12</v>
      </c>
      <c r="B14" s="144" t="s">
        <v>49</v>
      </c>
      <c r="C14" s="162" t="s">
        <v>612</v>
      </c>
      <c r="D14" s="148" t="s">
        <v>52</v>
      </c>
      <c r="E14" s="146" t="s">
        <v>164</v>
      </c>
      <c r="F14" s="146" t="s">
        <v>317</v>
      </c>
      <c r="G14" s="147">
        <v>40473</v>
      </c>
      <c r="H14" s="154">
        <v>240070</v>
      </c>
      <c r="I14" s="147">
        <v>40490</v>
      </c>
      <c r="J14" s="149">
        <v>40490</v>
      </c>
      <c r="K14" s="163">
        <v>40504</v>
      </c>
      <c r="L14" s="148" t="s">
        <v>32</v>
      </c>
      <c r="M14" s="164" t="s">
        <v>142</v>
      </c>
    </row>
    <row r="15" spans="1:13" ht="114.75">
      <c r="A15" s="142">
        <v>13</v>
      </c>
      <c r="B15" s="144" t="s">
        <v>53</v>
      </c>
      <c r="C15" s="162" t="s">
        <v>612</v>
      </c>
      <c r="D15" s="148" t="s">
        <v>56</v>
      </c>
      <c r="E15" s="146" t="s">
        <v>164</v>
      </c>
      <c r="F15" s="146" t="s">
        <v>317</v>
      </c>
      <c r="G15" s="147">
        <v>40477</v>
      </c>
      <c r="H15" s="154">
        <v>255574</v>
      </c>
      <c r="I15" s="147">
        <v>40490</v>
      </c>
      <c r="J15" s="149">
        <v>40490</v>
      </c>
      <c r="K15" s="163">
        <v>40504</v>
      </c>
      <c r="L15" s="148" t="s">
        <v>32</v>
      </c>
      <c r="M15" s="164" t="s">
        <v>142</v>
      </c>
    </row>
    <row r="16" spans="1:13" ht="114.75">
      <c r="A16" s="142">
        <v>14</v>
      </c>
      <c r="B16" s="144" t="s">
        <v>57</v>
      </c>
      <c r="C16" s="162" t="s">
        <v>612</v>
      </c>
      <c r="D16" s="148" t="s">
        <v>59</v>
      </c>
      <c r="E16" s="146" t="s">
        <v>164</v>
      </c>
      <c r="F16" s="146" t="s">
        <v>317</v>
      </c>
      <c r="G16" s="147">
        <v>40477</v>
      </c>
      <c r="H16" s="154">
        <v>344900</v>
      </c>
      <c r="I16" s="147">
        <v>40492</v>
      </c>
      <c r="J16" s="149">
        <v>40492</v>
      </c>
      <c r="K16" s="163">
        <v>40527</v>
      </c>
      <c r="L16" s="148" t="s">
        <v>60</v>
      </c>
      <c r="M16" s="164" t="s">
        <v>143</v>
      </c>
    </row>
    <row r="17" spans="1:13" ht="114.75">
      <c r="A17" s="142">
        <v>15</v>
      </c>
      <c r="B17" s="144" t="s">
        <v>61</v>
      </c>
      <c r="C17" s="162" t="s">
        <v>612</v>
      </c>
      <c r="D17" s="148" t="s">
        <v>64</v>
      </c>
      <c r="E17" s="146" t="s">
        <v>164</v>
      </c>
      <c r="F17" s="146" t="s">
        <v>317</v>
      </c>
      <c r="G17" s="147">
        <v>40478</v>
      </c>
      <c r="H17" s="154">
        <v>344000</v>
      </c>
      <c r="I17" s="147">
        <v>40492</v>
      </c>
      <c r="J17" s="149">
        <v>40492</v>
      </c>
      <c r="K17" s="163">
        <v>40527</v>
      </c>
      <c r="L17" s="148" t="s">
        <v>144</v>
      </c>
      <c r="M17" s="164" t="s">
        <v>143</v>
      </c>
    </row>
    <row r="18" spans="1:13" ht="114.75">
      <c r="A18" s="142">
        <v>16</v>
      </c>
      <c r="B18" s="144" t="s">
        <v>65</v>
      </c>
      <c r="C18" s="162" t="s">
        <v>612</v>
      </c>
      <c r="D18" s="148" t="s">
        <v>68</v>
      </c>
      <c r="E18" s="146" t="s">
        <v>164</v>
      </c>
      <c r="F18" s="146" t="s">
        <v>317</v>
      </c>
      <c r="G18" s="147">
        <v>40493</v>
      </c>
      <c r="H18" s="154">
        <v>497900</v>
      </c>
      <c r="I18" s="147">
        <v>40501</v>
      </c>
      <c r="J18" s="149">
        <v>40501</v>
      </c>
      <c r="K18" s="163">
        <v>40508</v>
      </c>
      <c r="L18" s="148" t="s">
        <v>69</v>
      </c>
      <c r="M18" s="164" t="s">
        <v>145</v>
      </c>
    </row>
    <row r="19" spans="1:13" ht="114.75">
      <c r="A19" s="142">
        <v>17</v>
      </c>
      <c r="B19" s="144" t="s">
        <v>70</v>
      </c>
      <c r="C19" s="162" t="s">
        <v>612</v>
      </c>
      <c r="D19" s="148" t="s">
        <v>73</v>
      </c>
      <c r="E19" s="146" t="s">
        <v>164</v>
      </c>
      <c r="F19" s="146" t="s">
        <v>317</v>
      </c>
      <c r="G19" s="147">
        <v>40494</v>
      </c>
      <c r="H19" s="154">
        <v>498000</v>
      </c>
      <c r="I19" s="147">
        <v>40504</v>
      </c>
      <c r="J19" s="149">
        <v>40504</v>
      </c>
      <c r="K19" s="163">
        <v>40539</v>
      </c>
      <c r="L19" s="148" t="s">
        <v>69</v>
      </c>
      <c r="M19" s="164" t="s">
        <v>146</v>
      </c>
    </row>
    <row r="20" spans="1:13" ht="114.75">
      <c r="A20" s="142">
        <v>18</v>
      </c>
      <c r="B20" s="144" t="s">
        <v>74</v>
      </c>
      <c r="C20" s="162" t="s">
        <v>612</v>
      </c>
      <c r="D20" s="148" t="s">
        <v>77</v>
      </c>
      <c r="E20" s="146" t="s">
        <v>164</v>
      </c>
      <c r="F20" s="146" t="s">
        <v>317</v>
      </c>
      <c r="G20" s="147">
        <v>40518</v>
      </c>
      <c r="H20" s="154">
        <v>498500</v>
      </c>
      <c r="I20" s="147">
        <v>40529</v>
      </c>
      <c r="J20" s="149">
        <v>40529</v>
      </c>
      <c r="K20" s="163">
        <v>40540</v>
      </c>
      <c r="L20" s="148" t="s">
        <v>69</v>
      </c>
      <c r="M20" s="164" t="s">
        <v>147</v>
      </c>
    </row>
    <row r="21" spans="1:13" ht="114.75">
      <c r="A21" s="142">
        <v>19</v>
      </c>
      <c r="B21" s="144" t="s">
        <v>78</v>
      </c>
      <c r="C21" s="162" t="s">
        <v>612</v>
      </c>
      <c r="D21" s="148" t="s">
        <v>80</v>
      </c>
      <c r="E21" s="146" t="s">
        <v>164</v>
      </c>
      <c r="F21" s="146" t="s">
        <v>317</v>
      </c>
      <c r="G21" s="163">
        <v>40518</v>
      </c>
      <c r="H21" s="165">
        <v>157900</v>
      </c>
      <c r="I21" s="163">
        <v>40529</v>
      </c>
      <c r="J21" s="149">
        <v>40529</v>
      </c>
      <c r="K21" s="163">
        <v>40536</v>
      </c>
      <c r="L21" s="148" t="s">
        <v>81</v>
      </c>
      <c r="M21" s="164" t="s">
        <v>148</v>
      </c>
    </row>
    <row r="22" spans="1:13" ht="114.75">
      <c r="A22" s="142">
        <v>20</v>
      </c>
      <c r="B22" s="144" t="s">
        <v>82</v>
      </c>
      <c r="C22" s="162" t="s">
        <v>612</v>
      </c>
      <c r="D22" s="148" t="s">
        <v>84</v>
      </c>
      <c r="E22" s="146" t="s">
        <v>164</v>
      </c>
      <c r="F22" s="146" t="s">
        <v>317</v>
      </c>
      <c r="G22" s="163">
        <v>40518</v>
      </c>
      <c r="H22" s="165">
        <v>246000</v>
      </c>
      <c r="I22" s="163">
        <v>40529</v>
      </c>
      <c r="J22" s="149">
        <v>40529</v>
      </c>
      <c r="K22" s="163">
        <v>40550</v>
      </c>
      <c r="L22" s="148" t="s">
        <v>665</v>
      </c>
      <c r="M22" s="164" t="s">
        <v>149</v>
      </c>
    </row>
    <row r="23" spans="1:13" ht="114.75">
      <c r="A23" s="142">
        <v>21</v>
      </c>
      <c r="B23" s="144" t="s">
        <v>85</v>
      </c>
      <c r="C23" s="162" t="s">
        <v>612</v>
      </c>
      <c r="D23" s="148" t="s">
        <v>88</v>
      </c>
      <c r="E23" s="146" t="s">
        <v>164</v>
      </c>
      <c r="F23" s="146" t="s">
        <v>519</v>
      </c>
      <c r="G23" s="163">
        <v>40528</v>
      </c>
      <c r="H23" s="165">
        <v>1330300</v>
      </c>
      <c r="I23" s="163">
        <v>40539</v>
      </c>
      <c r="J23" s="149">
        <v>40539</v>
      </c>
      <c r="K23" s="163">
        <v>40542</v>
      </c>
      <c r="L23" s="148" t="s">
        <v>89</v>
      </c>
      <c r="M23" s="164" t="s">
        <v>150</v>
      </c>
    </row>
  </sheetData>
  <sheetProtection selectLockedCells="1" selectUnlockedCells="1"/>
  <mergeCells count="1">
    <mergeCell ref="A1:M1"/>
  </mergeCells>
  <printOptions/>
  <pageMargins left="0.39375" right="0.19652777777777777" top="0.7875" bottom="0.5902777777777778" header="0.5118055555555555" footer="0.5118055555555555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0">
      <selection activeCell="I15" sqref="I15"/>
    </sheetView>
  </sheetViews>
  <sheetFormatPr defaultColWidth="9.00390625" defaultRowHeight="12.75"/>
  <cols>
    <col min="1" max="1" width="3.375" style="0" customWidth="1"/>
    <col min="2" max="2" width="14.00390625" style="137" customWidth="1"/>
    <col min="3" max="3" width="19.75390625" style="138" customWidth="1"/>
    <col min="4" max="4" width="40.25390625" style="0" customWidth="1"/>
    <col min="5" max="5" width="12.00390625" style="0" customWidth="1"/>
    <col min="6" max="6" width="12.625" style="0" customWidth="1"/>
    <col min="7" max="7" width="13.125" style="0" customWidth="1"/>
    <col min="8" max="8" width="11.75390625" style="0" customWidth="1"/>
    <col min="9" max="9" width="12.375" style="0" customWidth="1"/>
    <col min="10" max="10" width="13.75390625" style="0" customWidth="1"/>
    <col min="11" max="11" width="12.00390625" style="0" customWidth="1"/>
    <col min="12" max="12" width="24.875" style="0" customWidth="1"/>
    <col min="13" max="13" width="12.25390625" style="0" customWidth="1"/>
  </cols>
  <sheetData>
    <row r="1" spans="1:13" ht="18">
      <c r="A1" s="551" t="s">
        <v>115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51">
      <c r="A2" s="139" t="s">
        <v>116</v>
      </c>
      <c r="B2" s="140" t="s">
        <v>644</v>
      </c>
      <c r="C2" s="140" t="s">
        <v>155</v>
      </c>
      <c r="D2" s="139" t="s">
        <v>117</v>
      </c>
      <c r="E2" s="139" t="s">
        <v>118</v>
      </c>
      <c r="F2" s="139" t="s">
        <v>157</v>
      </c>
      <c r="G2" s="139" t="s">
        <v>119</v>
      </c>
      <c r="H2" s="139" t="s">
        <v>120</v>
      </c>
      <c r="I2" s="139" t="s">
        <v>121</v>
      </c>
      <c r="J2" s="141" t="s">
        <v>122</v>
      </c>
      <c r="K2" s="139" t="s">
        <v>123</v>
      </c>
      <c r="L2" s="139" t="s">
        <v>124</v>
      </c>
      <c r="M2" s="141" t="s">
        <v>125</v>
      </c>
    </row>
    <row r="3" spans="1:13" ht="90.75" customHeight="1">
      <c r="A3" s="142">
        <v>1</v>
      </c>
      <c r="B3" s="143" t="s">
        <v>656</v>
      </c>
      <c r="C3" s="144" t="s">
        <v>612</v>
      </c>
      <c r="D3" s="145" t="s">
        <v>659</v>
      </c>
      <c r="E3" s="146" t="s">
        <v>164</v>
      </c>
      <c r="F3" s="146" t="s">
        <v>317</v>
      </c>
      <c r="G3" s="147">
        <v>40218</v>
      </c>
      <c r="H3" s="148">
        <v>174000</v>
      </c>
      <c r="I3" s="147">
        <v>40226</v>
      </c>
      <c r="J3" s="149">
        <v>40226</v>
      </c>
      <c r="K3" s="147">
        <v>40248</v>
      </c>
      <c r="L3" s="147" t="s">
        <v>126</v>
      </c>
      <c r="M3" s="150">
        <v>40239</v>
      </c>
    </row>
    <row r="4" spans="1:13" ht="89.25">
      <c r="A4" s="142">
        <v>2</v>
      </c>
      <c r="B4" s="143" t="s">
        <v>661</v>
      </c>
      <c r="C4" s="144" t="s">
        <v>612</v>
      </c>
      <c r="D4" s="145" t="s">
        <v>664</v>
      </c>
      <c r="E4" s="146" t="s">
        <v>164</v>
      </c>
      <c r="F4" s="146" t="s">
        <v>317</v>
      </c>
      <c r="G4" s="147">
        <v>40234</v>
      </c>
      <c r="H4" s="148">
        <v>246000</v>
      </c>
      <c r="I4" s="147">
        <v>40241</v>
      </c>
      <c r="J4" s="149">
        <v>40241</v>
      </c>
      <c r="K4" s="147">
        <v>40243</v>
      </c>
      <c r="L4" s="147" t="s">
        <v>127</v>
      </c>
      <c r="M4" s="150">
        <v>40243</v>
      </c>
    </row>
    <row r="5" spans="1:13" ht="89.25">
      <c r="A5" s="142">
        <v>3</v>
      </c>
      <c r="B5" s="143" t="s">
        <v>666</v>
      </c>
      <c r="C5" s="144" t="s">
        <v>612</v>
      </c>
      <c r="D5" s="145" t="s">
        <v>669</v>
      </c>
      <c r="E5" s="146" t="s">
        <v>164</v>
      </c>
      <c r="F5" s="146" t="s">
        <v>525</v>
      </c>
      <c r="G5" s="147">
        <v>40236</v>
      </c>
      <c r="H5" s="148">
        <v>5816.45</v>
      </c>
      <c r="I5" s="151">
        <v>40247</v>
      </c>
      <c r="J5" s="149">
        <v>40247</v>
      </c>
      <c r="K5" s="147">
        <v>40612</v>
      </c>
      <c r="L5" s="147" t="s">
        <v>128</v>
      </c>
      <c r="M5" s="152"/>
    </row>
    <row r="6" spans="1:13" ht="51.75" customHeight="1">
      <c r="A6" s="142">
        <v>4</v>
      </c>
      <c r="B6" s="143" t="s">
        <v>671</v>
      </c>
      <c r="C6" s="144" t="s">
        <v>612</v>
      </c>
      <c r="D6" s="145" t="s">
        <v>674</v>
      </c>
      <c r="E6" s="146" t="s">
        <v>164</v>
      </c>
      <c r="F6" s="146" t="s">
        <v>317</v>
      </c>
      <c r="G6" s="147">
        <v>40263</v>
      </c>
      <c r="H6" s="148">
        <v>258650</v>
      </c>
      <c r="I6" s="151">
        <v>40277</v>
      </c>
      <c r="J6" s="149">
        <v>40277</v>
      </c>
      <c r="K6" s="147">
        <v>40481</v>
      </c>
      <c r="L6" s="147" t="s">
        <v>129</v>
      </c>
      <c r="M6" s="152"/>
    </row>
    <row r="7" spans="1:13" ht="89.25">
      <c r="A7" s="142">
        <v>5</v>
      </c>
      <c r="B7" s="143" t="s">
        <v>676</v>
      </c>
      <c r="C7" s="144" t="s">
        <v>612</v>
      </c>
      <c r="D7" s="145" t="s">
        <v>679</v>
      </c>
      <c r="E7" s="146" t="s">
        <v>164</v>
      </c>
      <c r="F7" s="146" t="s">
        <v>519</v>
      </c>
      <c r="G7" s="147">
        <v>40273</v>
      </c>
      <c r="H7" s="148">
        <v>434804.22</v>
      </c>
      <c r="I7" s="151">
        <v>40287</v>
      </c>
      <c r="J7" s="149">
        <v>40287</v>
      </c>
      <c r="K7" s="147">
        <v>40330</v>
      </c>
      <c r="L7" s="147" t="s">
        <v>130</v>
      </c>
      <c r="M7" s="150">
        <v>40330</v>
      </c>
    </row>
    <row r="8" spans="1:13" ht="89.25">
      <c r="A8" s="142">
        <v>6</v>
      </c>
      <c r="B8" s="143" t="s">
        <v>681</v>
      </c>
      <c r="C8" s="144" t="s">
        <v>612</v>
      </c>
      <c r="D8" s="145" t="s">
        <v>684</v>
      </c>
      <c r="E8" s="146" t="s">
        <v>164</v>
      </c>
      <c r="F8" s="146" t="s">
        <v>519</v>
      </c>
      <c r="G8" s="147">
        <v>40274</v>
      </c>
      <c r="H8" s="148">
        <v>433195.5</v>
      </c>
      <c r="I8" s="151">
        <v>40287</v>
      </c>
      <c r="J8" s="149">
        <v>40287</v>
      </c>
      <c r="K8" s="147">
        <v>40347</v>
      </c>
      <c r="L8" s="147" t="s">
        <v>131</v>
      </c>
      <c r="M8" s="150">
        <v>40347</v>
      </c>
    </row>
    <row r="9" spans="1:13" ht="89.25">
      <c r="A9" s="142">
        <v>7</v>
      </c>
      <c r="B9" s="143" t="s">
        <v>686</v>
      </c>
      <c r="C9" s="144" t="s">
        <v>612</v>
      </c>
      <c r="D9" s="145" t="s">
        <v>689</v>
      </c>
      <c r="E9" s="146" t="s">
        <v>164</v>
      </c>
      <c r="F9" s="146" t="s">
        <v>317</v>
      </c>
      <c r="G9" s="147">
        <v>40287</v>
      </c>
      <c r="H9" s="148">
        <v>495000</v>
      </c>
      <c r="I9" s="151">
        <v>40295</v>
      </c>
      <c r="J9" s="149">
        <v>40295</v>
      </c>
      <c r="K9" s="147">
        <v>40298</v>
      </c>
      <c r="L9" s="147" t="s">
        <v>132</v>
      </c>
      <c r="M9" s="150">
        <v>40297</v>
      </c>
    </row>
    <row r="10" spans="1:13" ht="89.25">
      <c r="A10" s="142">
        <v>8</v>
      </c>
      <c r="B10" s="143" t="s">
        <v>691</v>
      </c>
      <c r="C10" s="144" t="s">
        <v>612</v>
      </c>
      <c r="D10" s="145" t="s">
        <v>679</v>
      </c>
      <c r="E10" s="146" t="s">
        <v>164</v>
      </c>
      <c r="F10" s="146" t="s">
        <v>519</v>
      </c>
      <c r="G10" s="147">
        <v>40284</v>
      </c>
      <c r="H10" s="148">
        <v>1461869.65</v>
      </c>
      <c r="I10" s="151">
        <v>40304</v>
      </c>
      <c r="J10" s="149">
        <v>40304</v>
      </c>
      <c r="K10" s="147">
        <v>40466</v>
      </c>
      <c r="L10" s="147" t="s">
        <v>133</v>
      </c>
      <c r="M10" s="152"/>
    </row>
    <row r="11" spans="1:13" ht="89.25">
      <c r="A11" s="142">
        <v>9</v>
      </c>
      <c r="B11" s="143" t="s">
        <v>695</v>
      </c>
      <c r="C11" s="144" t="s">
        <v>612</v>
      </c>
      <c r="D11" s="145" t="s">
        <v>698</v>
      </c>
      <c r="E11" s="146" t="s">
        <v>164</v>
      </c>
      <c r="F11" s="146" t="s">
        <v>519</v>
      </c>
      <c r="G11" s="147">
        <v>40298</v>
      </c>
      <c r="H11" s="148">
        <v>3361800.23</v>
      </c>
      <c r="I11" s="151">
        <v>40310</v>
      </c>
      <c r="J11" s="149">
        <v>40310</v>
      </c>
      <c r="K11" s="147">
        <v>40359</v>
      </c>
      <c r="L11" s="147" t="s">
        <v>131</v>
      </c>
      <c r="M11" s="150">
        <v>40359</v>
      </c>
    </row>
    <row r="12" spans="1:13" ht="89.25">
      <c r="A12" s="142">
        <v>10</v>
      </c>
      <c r="B12" s="143" t="s">
        <v>699</v>
      </c>
      <c r="C12" s="144" t="s">
        <v>612</v>
      </c>
      <c r="D12" s="145" t="s">
        <v>0</v>
      </c>
      <c r="E12" s="146" t="s">
        <v>164</v>
      </c>
      <c r="F12" s="146" t="s">
        <v>519</v>
      </c>
      <c r="G12" s="147">
        <v>40305</v>
      </c>
      <c r="H12" s="148">
        <v>4144471.62</v>
      </c>
      <c r="I12" s="151">
        <v>40316</v>
      </c>
      <c r="J12" s="149">
        <v>40316</v>
      </c>
      <c r="K12" s="147">
        <v>40359</v>
      </c>
      <c r="L12" s="147" t="s">
        <v>126</v>
      </c>
      <c r="M12" s="150">
        <v>40359</v>
      </c>
    </row>
    <row r="13" spans="4:9" ht="12.75">
      <c r="D13" s="153"/>
      <c r="E13" s="153"/>
      <c r="F13" s="153"/>
      <c r="G13" s="153"/>
      <c r="H13" s="153"/>
      <c r="I13" s="153"/>
    </row>
    <row r="14" spans="4:9" ht="12.75">
      <c r="D14" s="153"/>
      <c r="E14" s="153"/>
      <c r="F14" s="153"/>
      <c r="G14" s="153"/>
      <c r="H14" s="153"/>
      <c r="I14" s="153"/>
    </row>
    <row r="15" spans="4:9" ht="12.75">
      <c r="D15" s="153"/>
      <c r="E15" s="153"/>
      <c r="F15" s="153"/>
      <c r="G15" s="153"/>
      <c r="H15" s="153"/>
      <c r="I15" s="153"/>
    </row>
    <row r="16" spans="4:9" ht="12.75">
      <c r="D16" s="153"/>
      <c r="E16" s="153"/>
      <c r="F16" s="153"/>
      <c r="G16" s="153"/>
      <c r="H16" s="153"/>
      <c r="I16" s="153"/>
    </row>
    <row r="17" spans="4:9" ht="12.75">
      <c r="D17" s="153"/>
      <c r="E17" s="153"/>
      <c r="F17" s="153"/>
      <c r="G17" s="153"/>
      <c r="H17" s="153"/>
      <c r="I17" s="153"/>
    </row>
    <row r="18" spans="4:9" ht="12.75">
      <c r="D18" s="153"/>
      <c r="E18" s="153"/>
      <c r="F18" s="153"/>
      <c r="G18" s="153"/>
      <c r="H18" s="153"/>
      <c r="I18" s="153"/>
    </row>
    <row r="19" spans="4:9" ht="12.75">
      <c r="D19" s="153"/>
      <c r="E19" s="153"/>
      <c r="F19" s="153"/>
      <c r="G19" s="153"/>
      <c r="H19" s="153"/>
      <c r="I19" s="153"/>
    </row>
    <row r="20" spans="4:9" ht="12.75">
      <c r="D20" s="153"/>
      <c r="E20" s="153"/>
      <c r="F20" s="153"/>
      <c r="G20" s="153"/>
      <c r="H20" s="153"/>
      <c r="I20" s="153"/>
    </row>
  </sheetData>
  <sheetProtection selectLockedCells="1" selectUnlockedCells="1"/>
  <mergeCells count="1">
    <mergeCell ref="A1:M1"/>
  </mergeCells>
  <printOptions/>
  <pageMargins left="0.39375" right="0.19652777777777777" top="0.7875" bottom="0.5902777777777778" header="0.5118055555555555" footer="0.5118055555555555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1"/>
  <sheetViews>
    <sheetView view="pageBreakPreview" zoomScaleSheetLayoutView="100" zoomScalePageLayoutView="0" workbookViewId="0" topLeftCell="A77">
      <selection activeCell="D87" sqref="D87:D89"/>
    </sheetView>
  </sheetViews>
  <sheetFormatPr defaultColWidth="9.00390625" defaultRowHeight="12.75"/>
  <cols>
    <col min="1" max="1" width="5.375" style="1" customWidth="1"/>
    <col min="2" max="2" width="15.125" style="1" customWidth="1"/>
    <col min="3" max="3" width="10.875" style="1" customWidth="1"/>
    <col min="4" max="4" width="9.625" style="1" customWidth="1"/>
    <col min="5" max="5" width="20.125" style="1" customWidth="1"/>
    <col min="6" max="6" width="10.125" style="1" customWidth="1"/>
    <col min="7" max="7" width="23.125" style="1" customWidth="1"/>
    <col min="8" max="8" width="25.00390625" style="1" customWidth="1"/>
    <col min="9" max="9" width="12.75390625" style="1" customWidth="1"/>
    <col min="10" max="10" width="11.375" style="1" customWidth="1"/>
    <col min="11" max="11" width="11.75390625" style="1" customWidth="1"/>
    <col min="12" max="16384" width="9.125" style="1" customWidth="1"/>
  </cols>
  <sheetData>
    <row r="1" ht="12.75">
      <c r="B1" s="1" t="s">
        <v>151</v>
      </c>
    </row>
    <row r="2" ht="12.75">
      <c r="B2" s="1" t="s">
        <v>152</v>
      </c>
    </row>
    <row r="3" spans="2:10" ht="19.5">
      <c r="B3" s="556" t="s">
        <v>153</v>
      </c>
      <c r="C3" s="556"/>
      <c r="D3" s="556"/>
      <c r="E3" s="556"/>
      <c r="F3" s="556"/>
      <c r="G3" s="556"/>
      <c r="H3" s="556"/>
      <c r="I3" s="556"/>
      <c r="J3" s="556"/>
    </row>
    <row r="5" spans="1:10" s="7" customFormat="1" ht="93" customHeight="1">
      <c r="A5" s="2" t="s">
        <v>154</v>
      </c>
      <c r="B5" s="3" t="s">
        <v>155</v>
      </c>
      <c r="C5" s="4" t="s">
        <v>156</v>
      </c>
      <c r="D5" s="4" t="s">
        <v>157</v>
      </c>
      <c r="E5" s="5" t="s">
        <v>158</v>
      </c>
      <c r="F5" s="4" t="s">
        <v>159</v>
      </c>
      <c r="G5" s="4" t="s">
        <v>160</v>
      </c>
      <c r="H5" s="4" t="s">
        <v>161</v>
      </c>
      <c r="I5" s="4" t="s">
        <v>162</v>
      </c>
      <c r="J5" s="6"/>
    </row>
    <row r="6" spans="1:10" ht="45.75" customHeight="1">
      <c r="A6" s="8">
        <v>1</v>
      </c>
      <c r="B6" s="553" t="s">
        <v>163</v>
      </c>
      <c r="C6" s="554" t="s">
        <v>164</v>
      </c>
      <c r="D6" s="555" t="s">
        <v>165</v>
      </c>
      <c r="E6" s="554" t="s">
        <v>166</v>
      </c>
      <c r="F6" s="552" t="s">
        <v>167</v>
      </c>
      <c r="G6" s="9" t="s">
        <v>168</v>
      </c>
      <c r="H6" s="9" t="s">
        <v>169</v>
      </c>
      <c r="I6" s="10">
        <v>38798</v>
      </c>
      <c r="J6" s="11">
        <v>39000</v>
      </c>
    </row>
    <row r="7" spans="1:10" ht="25.5">
      <c r="A7" s="12"/>
      <c r="B7" s="553"/>
      <c r="C7" s="554"/>
      <c r="D7" s="555"/>
      <c r="E7" s="554"/>
      <c r="F7" s="552"/>
      <c r="G7" s="13">
        <v>156000</v>
      </c>
      <c r="H7" s="14" t="s">
        <v>170</v>
      </c>
      <c r="I7" s="15"/>
      <c r="J7" s="16"/>
    </row>
    <row r="8" spans="1:10" ht="12.75">
      <c r="A8" s="12"/>
      <c r="B8" s="553"/>
      <c r="C8" s="554"/>
      <c r="D8" s="555"/>
      <c r="E8" s="554"/>
      <c r="F8" s="552"/>
      <c r="G8" s="17"/>
      <c r="H8" s="18"/>
      <c r="I8" s="19"/>
      <c r="J8" s="20"/>
    </row>
    <row r="9" spans="1:10" ht="12.75">
      <c r="A9" s="12"/>
      <c r="B9" s="553"/>
      <c r="C9" s="554"/>
      <c r="D9" s="555"/>
      <c r="E9" s="554"/>
      <c r="F9" s="552"/>
      <c r="G9" s="17"/>
      <c r="H9" s="18" t="s">
        <v>171</v>
      </c>
      <c r="I9" s="19"/>
      <c r="J9" s="20"/>
    </row>
    <row r="10" spans="1:11" ht="12.75">
      <c r="A10" s="21"/>
      <c r="B10" s="553"/>
      <c r="C10" s="554"/>
      <c r="D10" s="555"/>
      <c r="E10" s="554"/>
      <c r="F10" s="552"/>
      <c r="G10" s="22">
        <v>39082</v>
      </c>
      <c r="H10" s="23"/>
      <c r="I10" s="23"/>
      <c r="J10" s="24">
        <f>SUM(J6:J9)</f>
        <v>39000</v>
      </c>
      <c r="K10" s="25">
        <f>G7-J10</f>
        <v>117000</v>
      </c>
    </row>
    <row r="11" spans="1:10" ht="57" customHeight="1">
      <c r="A11" s="8">
        <f>A6+1</f>
        <v>2</v>
      </c>
      <c r="B11" s="553" t="s">
        <v>163</v>
      </c>
      <c r="C11" s="554" t="s">
        <v>164</v>
      </c>
      <c r="D11" s="555" t="s">
        <v>165</v>
      </c>
      <c r="E11" s="554" t="s">
        <v>172</v>
      </c>
      <c r="F11" s="552" t="s">
        <v>173</v>
      </c>
      <c r="G11" s="9" t="s">
        <v>174</v>
      </c>
      <c r="H11" s="9" t="s">
        <v>169</v>
      </c>
      <c r="I11" s="10">
        <v>38860</v>
      </c>
      <c r="J11" s="11">
        <v>9870</v>
      </c>
    </row>
    <row r="12" spans="1:10" ht="25.5">
      <c r="A12" s="12"/>
      <c r="B12" s="553"/>
      <c r="C12" s="554"/>
      <c r="D12" s="555"/>
      <c r="E12" s="554"/>
      <c r="F12" s="552"/>
      <c r="G12" s="13" t="s">
        <v>175</v>
      </c>
      <c r="H12" s="14" t="s">
        <v>170</v>
      </c>
      <c r="I12" s="10">
        <v>38860</v>
      </c>
      <c r="J12" s="16">
        <v>9660</v>
      </c>
    </row>
    <row r="13" spans="1:10" ht="12.75">
      <c r="A13" s="12"/>
      <c r="B13" s="553"/>
      <c r="C13" s="554"/>
      <c r="D13" s="555"/>
      <c r="E13" s="554"/>
      <c r="F13" s="552"/>
      <c r="G13" s="17"/>
      <c r="H13" s="18"/>
      <c r="I13" s="10">
        <v>38860</v>
      </c>
      <c r="J13" s="20">
        <v>5160</v>
      </c>
    </row>
    <row r="14" spans="1:10" ht="12.75">
      <c r="A14" s="12"/>
      <c r="B14" s="553"/>
      <c r="C14" s="554"/>
      <c r="D14" s="555"/>
      <c r="E14" s="554"/>
      <c r="F14" s="552"/>
      <c r="G14" s="17"/>
      <c r="H14" s="18" t="s">
        <v>171</v>
      </c>
      <c r="I14" s="10">
        <v>38860</v>
      </c>
      <c r="J14" s="20">
        <v>1386</v>
      </c>
    </row>
    <row r="15" spans="1:11" ht="12.75">
      <c r="A15" s="21"/>
      <c r="B15" s="553"/>
      <c r="C15" s="554"/>
      <c r="D15" s="555"/>
      <c r="E15" s="554"/>
      <c r="F15" s="552"/>
      <c r="G15" s="22">
        <v>39082</v>
      </c>
      <c r="H15" s="23"/>
      <c r="I15" s="23"/>
      <c r="J15" s="24">
        <f>SUM(J11:J14)</f>
        <v>26076</v>
      </c>
      <c r="K15" s="25" t="e">
        <f>G12-J15</f>
        <v>#VALUE!</v>
      </c>
    </row>
    <row r="16" spans="1:10" ht="46.5" customHeight="1">
      <c r="A16" s="8">
        <f>A11+1</f>
        <v>3</v>
      </c>
      <c r="B16" s="553" t="s">
        <v>176</v>
      </c>
      <c r="C16" s="554" t="s">
        <v>164</v>
      </c>
      <c r="D16" s="555" t="s">
        <v>165</v>
      </c>
      <c r="E16" s="554" t="s">
        <v>177</v>
      </c>
      <c r="F16" s="552" t="s">
        <v>178</v>
      </c>
      <c r="G16" s="9" t="s">
        <v>179</v>
      </c>
      <c r="H16" s="26" t="s">
        <v>180</v>
      </c>
      <c r="I16" s="10">
        <v>38764</v>
      </c>
      <c r="J16" s="11">
        <v>39000</v>
      </c>
    </row>
    <row r="17" spans="1:10" ht="25.5">
      <c r="A17" s="12"/>
      <c r="B17" s="553"/>
      <c r="C17" s="554"/>
      <c r="D17" s="555"/>
      <c r="E17" s="554"/>
      <c r="F17" s="552"/>
      <c r="G17" s="13">
        <v>468000</v>
      </c>
      <c r="H17" s="14" t="s">
        <v>181</v>
      </c>
      <c r="I17" s="15">
        <v>38783</v>
      </c>
      <c r="J17" s="16">
        <v>39000</v>
      </c>
    </row>
    <row r="18" spans="1:10" ht="12.75">
      <c r="A18" s="12"/>
      <c r="B18" s="553"/>
      <c r="C18" s="554"/>
      <c r="D18" s="555"/>
      <c r="E18" s="554"/>
      <c r="F18" s="552"/>
      <c r="G18" s="27"/>
      <c r="H18" s="18"/>
      <c r="I18" s="19">
        <v>38805</v>
      </c>
      <c r="J18" s="20">
        <v>39000</v>
      </c>
    </row>
    <row r="19" spans="1:10" ht="12.75">
      <c r="A19" s="12"/>
      <c r="B19" s="553"/>
      <c r="C19" s="554"/>
      <c r="D19" s="555"/>
      <c r="E19" s="554"/>
      <c r="F19" s="552"/>
      <c r="G19" s="27"/>
      <c r="H19" s="18"/>
      <c r="I19" s="19">
        <v>38842</v>
      </c>
      <c r="J19" s="20">
        <v>39000</v>
      </c>
    </row>
    <row r="20" spans="1:10" ht="12.75">
      <c r="A20" s="12"/>
      <c r="B20" s="553"/>
      <c r="C20" s="554"/>
      <c r="D20" s="555"/>
      <c r="E20" s="554"/>
      <c r="F20" s="552"/>
      <c r="G20" s="27"/>
      <c r="H20" s="18"/>
      <c r="I20" s="19">
        <v>38870</v>
      </c>
      <c r="J20" s="20">
        <v>39000</v>
      </c>
    </row>
    <row r="21" spans="1:10" ht="12.75">
      <c r="A21" s="12"/>
      <c r="B21" s="553"/>
      <c r="C21" s="554"/>
      <c r="D21" s="555"/>
      <c r="E21" s="554"/>
      <c r="F21" s="552"/>
      <c r="G21" s="27"/>
      <c r="H21" s="18"/>
      <c r="I21" s="19">
        <v>38898</v>
      </c>
      <c r="J21" s="20">
        <v>39000</v>
      </c>
    </row>
    <row r="22" spans="1:10" ht="12.75">
      <c r="A22" s="12"/>
      <c r="B22" s="553"/>
      <c r="C22" s="554"/>
      <c r="D22" s="555"/>
      <c r="E22" s="554"/>
      <c r="F22" s="552"/>
      <c r="G22" s="27"/>
      <c r="H22" s="18"/>
      <c r="I22" s="19">
        <v>38909</v>
      </c>
      <c r="J22" s="20">
        <v>78000</v>
      </c>
    </row>
    <row r="23" spans="1:10" ht="12.75">
      <c r="A23" s="12"/>
      <c r="B23" s="553"/>
      <c r="C23" s="554"/>
      <c r="D23" s="555"/>
      <c r="E23" s="554"/>
      <c r="F23" s="552"/>
      <c r="G23" s="27"/>
      <c r="H23" s="18"/>
      <c r="I23" s="19">
        <v>38995</v>
      </c>
      <c r="J23" s="20">
        <v>39000</v>
      </c>
    </row>
    <row r="24" spans="1:10" ht="12.75">
      <c r="A24" s="12"/>
      <c r="B24" s="553"/>
      <c r="C24" s="554"/>
      <c r="D24" s="555"/>
      <c r="E24" s="554"/>
      <c r="F24" s="552"/>
      <c r="G24" s="27"/>
      <c r="H24" s="18"/>
      <c r="I24" s="19">
        <v>39024</v>
      </c>
      <c r="J24" s="20">
        <v>39000</v>
      </c>
    </row>
    <row r="25" spans="1:10" ht="12.75">
      <c r="A25" s="12"/>
      <c r="B25" s="553"/>
      <c r="C25" s="554"/>
      <c r="D25" s="555"/>
      <c r="E25" s="554"/>
      <c r="F25" s="552"/>
      <c r="G25" s="27"/>
      <c r="H25" s="18"/>
      <c r="I25" s="19">
        <v>39063</v>
      </c>
      <c r="J25" s="20">
        <v>39000</v>
      </c>
    </row>
    <row r="26" spans="1:10" ht="12.75">
      <c r="A26" s="12"/>
      <c r="B26" s="553"/>
      <c r="C26" s="554"/>
      <c r="D26" s="555"/>
      <c r="E26" s="554"/>
      <c r="F26" s="552"/>
      <c r="G26" s="27"/>
      <c r="H26" s="18"/>
      <c r="I26" s="19">
        <v>39071</v>
      </c>
      <c r="J26" s="20">
        <v>39000</v>
      </c>
    </row>
    <row r="27" spans="1:11" ht="12.75">
      <c r="A27" s="21"/>
      <c r="B27" s="553"/>
      <c r="C27" s="554"/>
      <c r="D27" s="555"/>
      <c r="E27" s="554"/>
      <c r="F27" s="552"/>
      <c r="G27" s="22">
        <v>39082</v>
      </c>
      <c r="H27" s="23"/>
      <c r="I27" s="28"/>
      <c r="J27" s="24">
        <f>SUM(J16:J26)</f>
        <v>468000</v>
      </c>
      <c r="K27" s="25">
        <f>G17-J27</f>
        <v>0</v>
      </c>
    </row>
    <row r="28" spans="1:10" ht="57" customHeight="1">
      <c r="A28" s="8">
        <f>A16+1</f>
        <v>4</v>
      </c>
      <c r="B28" s="553" t="s">
        <v>176</v>
      </c>
      <c r="C28" s="554" t="s">
        <v>164</v>
      </c>
      <c r="D28" s="555" t="s">
        <v>165</v>
      </c>
      <c r="E28" s="554" t="s">
        <v>182</v>
      </c>
      <c r="F28" s="552" t="s">
        <v>183</v>
      </c>
      <c r="G28" s="9" t="s">
        <v>184</v>
      </c>
      <c r="H28" s="9" t="s">
        <v>185</v>
      </c>
      <c r="I28" s="10">
        <v>38770</v>
      </c>
      <c r="J28" s="11">
        <v>75000</v>
      </c>
    </row>
    <row r="29" spans="1:10" ht="25.5">
      <c r="A29" s="12"/>
      <c r="B29" s="553"/>
      <c r="C29" s="554"/>
      <c r="D29" s="555"/>
      <c r="E29" s="554"/>
      <c r="F29" s="552"/>
      <c r="G29" s="13">
        <v>300000</v>
      </c>
      <c r="H29" s="14" t="s">
        <v>186</v>
      </c>
      <c r="I29" s="15">
        <v>38832</v>
      </c>
      <c r="J29" s="16">
        <v>75000</v>
      </c>
    </row>
    <row r="30" spans="1:10" ht="12.75">
      <c r="A30" s="12"/>
      <c r="B30" s="553"/>
      <c r="C30" s="554"/>
      <c r="D30" s="555"/>
      <c r="E30" s="554"/>
      <c r="F30" s="552"/>
      <c r="G30" s="17"/>
      <c r="H30" s="18"/>
      <c r="I30" s="19">
        <v>38904</v>
      </c>
      <c r="J30" s="20">
        <v>75000</v>
      </c>
    </row>
    <row r="31" spans="1:10" ht="12.75">
      <c r="A31" s="12"/>
      <c r="B31" s="553"/>
      <c r="C31" s="554"/>
      <c r="D31" s="555"/>
      <c r="E31" s="554"/>
      <c r="F31" s="552"/>
      <c r="G31" s="17"/>
      <c r="H31" s="18"/>
      <c r="I31" s="19">
        <v>38992</v>
      </c>
      <c r="J31" s="20">
        <v>75000</v>
      </c>
    </row>
    <row r="32" spans="1:11" ht="12.75">
      <c r="A32" s="21"/>
      <c r="B32" s="553"/>
      <c r="C32" s="554"/>
      <c r="D32" s="555"/>
      <c r="E32" s="554"/>
      <c r="F32" s="552"/>
      <c r="G32" s="22">
        <v>39082</v>
      </c>
      <c r="H32" s="23"/>
      <c r="I32" s="23"/>
      <c r="J32" s="24">
        <f>SUM(J28:J31)</f>
        <v>300000</v>
      </c>
      <c r="K32" s="25">
        <f>G29-J32</f>
        <v>0</v>
      </c>
    </row>
    <row r="33" spans="1:10" ht="57" customHeight="1">
      <c r="A33" s="8">
        <f>A28+1</f>
        <v>5</v>
      </c>
      <c r="B33" s="553" t="s">
        <v>176</v>
      </c>
      <c r="C33" s="554" t="s">
        <v>164</v>
      </c>
      <c r="D33" s="555" t="s">
        <v>165</v>
      </c>
      <c r="E33" s="554" t="s">
        <v>187</v>
      </c>
      <c r="F33" s="552" t="s">
        <v>188</v>
      </c>
      <c r="G33" s="9" t="s">
        <v>189</v>
      </c>
      <c r="H33" s="26" t="s">
        <v>190</v>
      </c>
      <c r="I33" s="10">
        <v>38768</v>
      </c>
      <c r="J33" s="11">
        <v>56000</v>
      </c>
    </row>
    <row r="34" spans="1:10" ht="25.5">
      <c r="A34" s="29"/>
      <c r="B34" s="553"/>
      <c r="C34" s="554"/>
      <c r="D34" s="555"/>
      <c r="E34" s="554"/>
      <c r="F34" s="552"/>
      <c r="G34" s="30">
        <v>672000</v>
      </c>
      <c r="H34" s="31" t="s">
        <v>191</v>
      </c>
      <c r="I34" s="32">
        <v>38776</v>
      </c>
      <c r="J34" s="33">
        <v>56000</v>
      </c>
    </row>
    <row r="35" spans="1:10" ht="12.75">
      <c r="A35" s="29"/>
      <c r="B35" s="553"/>
      <c r="C35" s="554"/>
      <c r="D35" s="555"/>
      <c r="E35" s="554"/>
      <c r="F35" s="552"/>
      <c r="G35" s="34"/>
      <c r="H35" s="35"/>
      <c r="I35" s="15">
        <v>38793</v>
      </c>
      <c r="J35" s="33">
        <v>56000</v>
      </c>
    </row>
    <row r="36" spans="1:10" ht="12.75">
      <c r="A36" s="29"/>
      <c r="B36" s="553"/>
      <c r="C36" s="554"/>
      <c r="D36" s="555"/>
      <c r="E36" s="554"/>
      <c r="F36" s="552"/>
      <c r="G36" s="34"/>
      <c r="H36" s="35"/>
      <c r="I36" s="15">
        <v>38832</v>
      </c>
      <c r="J36" s="33">
        <v>56000</v>
      </c>
    </row>
    <row r="37" spans="1:10" ht="12.75">
      <c r="A37" s="29"/>
      <c r="B37" s="553"/>
      <c r="C37" s="554"/>
      <c r="D37" s="555"/>
      <c r="E37" s="554"/>
      <c r="F37" s="552"/>
      <c r="G37" s="34"/>
      <c r="H37" s="35"/>
      <c r="I37" s="15">
        <v>38860</v>
      </c>
      <c r="J37" s="33">
        <v>56000</v>
      </c>
    </row>
    <row r="38" spans="1:10" ht="12.75">
      <c r="A38" s="29"/>
      <c r="B38" s="553"/>
      <c r="C38" s="554"/>
      <c r="D38" s="555"/>
      <c r="E38" s="554"/>
      <c r="F38" s="552"/>
      <c r="G38" s="34"/>
      <c r="H38" s="35"/>
      <c r="I38" s="15">
        <v>38888</v>
      </c>
      <c r="J38" s="33">
        <v>56000</v>
      </c>
    </row>
    <row r="39" spans="1:10" ht="12.75">
      <c r="A39" s="29"/>
      <c r="B39" s="553"/>
      <c r="C39" s="554"/>
      <c r="D39" s="555"/>
      <c r="E39" s="554"/>
      <c r="F39" s="552"/>
      <c r="G39" s="34"/>
      <c r="H39" s="35"/>
      <c r="I39" s="15">
        <v>38910</v>
      </c>
      <c r="J39" s="33">
        <v>56000</v>
      </c>
    </row>
    <row r="40" spans="1:10" ht="12.75">
      <c r="A40" s="29"/>
      <c r="B40" s="553"/>
      <c r="C40" s="554"/>
      <c r="D40" s="555"/>
      <c r="E40" s="554"/>
      <c r="F40" s="552"/>
      <c r="G40" s="34"/>
      <c r="H40" s="35"/>
      <c r="I40" s="15">
        <v>38992</v>
      </c>
      <c r="J40" s="33">
        <v>56000</v>
      </c>
    </row>
    <row r="41" spans="1:10" ht="12.75">
      <c r="A41" s="29"/>
      <c r="B41" s="553"/>
      <c r="C41" s="554"/>
      <c r="D41" s="555"/>
      <c r="E41" s="554"/>
      <c r="F41" s="552"/>
      <c r="G41" s="34"/>
      <c r="H41" s="35"/>
      <c r="I41" s="15">
        <v>39014</v>
      </c>
      <c r="J41" s="33">
        <v>56000</v>
      </c>
    </row>
    <row r="42" spans="1:10" ht="12.75">
      <c r="A42" s="29"/>
      <c r="B42" s="553"/>
      <c r="C42" s="554"/>
      <c r="D42" s="555"/>
      <c r="E42" s="554"/>
      <c r="F42" s="552"/>
      <c r="G42" s="34"/>
      <c r="H42" s="35"/>
      <c r="I42" s="15">
        <v>39043</v>
      </c>
      <c r="J42" s="33">
        <v>112000</v>
      </c>
    </row>
    <row r="43" spans="1:10" ht="12.75">
      <c r="A43" s="29"/>
      <c r="B43" s="553"/>
      <c r="C43" s="554"/>
      <c r="D43" s="555"/>
      <c r="E43" s="554"/>
      <c r="F43" s="552"/>
      <c r="G43" s="34"/>
      <c r="H43" s="35"/>
      <c r="I43" s="15">
        <v>39065</v>
      </c>
      <c r="J43" s="33">
        <v>56000</v>
      </c>
    </row>
    <row r="44" spans="1:11" ht="12" customHeight="1">
      <c r="A44" s="36"/>
      <c r="B44" s="553"/>
      <c r="C44" s="554"/>
      <c r="D44" s="555"/>
      <c r="E44" s="554"/>
      <c r="F44" s="552"/>
      <c r="G44" s="22">
        <v>39082</v>
      </c>
      <c r="H44" s="23"/>
      <c r="I44" s="28"/>
      <c r="J44" s="24">
        <f>SUM(J33:J43)</f>
        <v>672000</v>
      </c>
      <c r="K44" s="25">
        <f>G34-J44</f>
        <v>0</v>
      </c>
    </row>
    <row r="45" spans="1:10" ht="71.25" customHeight="1">
      <c r="A45" s="8">
        <f>A33+1</f>
        <v>6</v>
      </c>
      <c r="B45" s="553" t="s">
        <v>176</v>
      </c>
      <c r="C45" s="554" t="s">
        <v>164</v>
      </c>
      <c r="D45" s="555" t="s">
        <v>165</v>
      </c>
      <c r="E45" s="554" t="s">
        <v>192</v>
      </c>
      <c r="F45" s="557">
        <v>38737</v>
      </c>
      <c r="G45" s="9" t="s">
        <v>193</v>
      </c>
      <c r="H45" s="26" t="s">
        <v>194</v>
      </c>
      <c r="I45" s="37">
        <v>38798</v>
      </c>
      <c r="J45" s="11">
        <v>18000</v>
      </c>
    </row>
    <row r="46" spans="1:10" ht="25.5">
      <c r="A46" s="29"/>
      <c r="B46" s="553"/>
      <c r="C46" s="554"/>
      <c r="D46" s="555"/>
      <c r="E46" s="555"/>
      <c r="F46" s="557"/>
      <c r="G46" s="14" t="s">
        <v>195</v>
      </c>
      <c r="H46" s="14" t="s">
        <v>196</v>
      </c>
      <c r="I46" s="38">
        <v>38791</v>
      </c>
      <c r="J46" s="16">
        <v>6400</v>
      </c>
    </row>
    <row r="47" spans="1:10" ht="12.75">
      <c r="A47" s="29"/>
      <c r="B47" s="553"/>
      <c r="C47" s="554"/>
      <c r="D47" s="555"/>
      <c r="E47" s="555"/>
      <c r="F47" s="557"/>
      <c r="G47" s="39">
        <v>39082</v>
      </c>
      <c r="H47" s="14"/>
      <c r="I47" s="38">
        <v>38791</v>
      </c>
      <c r="J47" s="16">
        <v>5000</v>
      </c>
    </row>
    <row r="48" spans="1:10" ht="12.75">
      <c r="A48" s="29"/>
      <c r="B48" s="553"/>
      <c r="C48" s="554"/>
      <c r="D48" s="555"/>
      <c r="E48" s="555"/>
      <c r="F48" s="557"/>
      <c r="G48" s="15"/>
      <c r="H48" s="35"/>
      <c r="I48" s="38">
        <v>38805</v>
      </c>
      <c r="J48" s="16">
        <v>24000</v>
      </c>
    </row>
    <row r="49" spans="1:10" ht="12.75">
      <c r="A49" s="29"/>
      <c r="B49" s="553"/>
      <c r="C49" s="554"/>
      <c r="D49" s="555"/>
      <c r="E49" s="555"/>
      <c r="F49" s="557"/>
      <c r="G49" s="15"/>
      <c r="H49" s="35"/>
      <c r="I49" s="38">
        <v>38805</v>
      </c>
      <c r="J49" s="16">
        <v>14000</v>
      </c>
    </row>
    <row r="50" spans="1:10" ht="12.75">
      <c r="A50" s="29"/>
      <c r="B50" s="553"/>
      <c r="C50" s="554"/>
      <c r="D50" s="555"/>
      <c r="E50" s="555"/>
      <c r="F50" s="557"/>
      <c r="G50" s="19"/>
      <c r="H50" s="40"/>
      <c r="I50" s="41">
        <v>38883</v>
      </c>
      <c r="J50" s="20">
        <v>24000</v>
      </c>
    </row>
    <row r="51" spans="1:10" ht="12.75">
      <c r="A51" s="29"/>
      <c r="B51" s="553"/>
      <c r="C51" s="554"/>
      <c r="D51" s="555"/>
      <c r="E51" s="555"/>
      <c r="F51" s="557"/>
      <c r="G51" s="19"/>
      <c r="H51" s="40"/>
      <c r="I51" s="41">
        <v>38883</v>
      </c>
      <c r="J51" s="20">
        <v>20000</v>
      </c>
    </row>
    <row r="52" spans="1:10" ht="12.75">
      <c r="A52" s="29"/>
      <c r="B52" s="553"/>
      <c r="C52" s="554"/>
      <c r="D52" s="555"/>
      <c r="E52" s="555"/>
      <c r="F52" s="557"/>
      <c r="G52" s="19"/>
      <c r="H52" s="40"/>
      <c r="I52" s="41">
        <v>38883</v>
      </c>
      <c r="J52" s="20">
        <v>25000</v>
      </c>
    </row>
    <row r="53" spans="1:10" ht="12.75">
      <c r="A53" s="29"/>
      <c r="B53" s="553"/>
      <c r="C53" s="554"/>
      <c r="D53" s="555"/>
      <c r="E53" s="555"/>
      <c r="F53" s="557"/>
      <c r="G53" s="19"/>
      <c r="H53" s="40"/>
      <c r="I53" s="41">
        <v>38884</v>
      </c>
      <c r="J53" s="20">
        <v>18000</v>
      </c>
    </row>
    <row r="54" spans="1:10" ht="12.75">
      <c r="A54" s="29"/>
      <c r="B54" s="553"/>
      <c r="C54" s="554"/>
      <c r="D54" s="555"/>
      <c r="E54" s="555"/>
      <c r="F54" s="557"/>
      <c r="G54" s="19"/>
      <c r="H54" s="40"/>
      <c r="I54" s="41">
        <v>38888</v>
      </c>
      <c r="J54" s="20">
        <v>6000</v>
      </c>
    </row>
    <row r="55" spans="1:10" ht="12.75">
      <c r="A55" s="29"/>
      <c r="B55" s="553"/>
      <c r="C55" s="554"/>
      <c r="D55" s="555"/>
      <c r="E55" s="555"/>
      <c r="F55" s="557"/>
      <c r="G55" s="19"/>
      <c r="H55" s="40"/>
      <c r="I55" s="41">
        <v>38888</v>
      </c>
      <c r="J55" s="20">
        <v>10000</v>
      </c>
    </row>
    <row r="56" spans="1:10" ht="12.75">
      <c r="A56" s="29"/>
      <c r="B56" s="553"/>
      <c r="C56" s="554"/>
      <c r="D56" s="555"/>
      <c r="E56" s="555"/>
      <c r="F56" s="557"/>
      <c r="G56" s="19"/>
      <c r="H56" s="40"/>
      <c r="I56" s="41">
        <v>38924</v>
      </c>
      <c r="J56" s="20">
        <v>10000</v>
      </c>
    </row>
    <row r="57" spans="1:10" ht="12.75">
      <c r="A57" s="29"/>
      <c r="B57" s="553"/>
      <c r="C57" s="554"/>
      <c r="D57" s="555"/>
      <c r="E57" s="555"/>
      <c r="F57" s="557"/>
      <c r="G57" s="19"/>
      <c r="H57" s="40"/>
      <c r="I57" s="41">
        <v>38958</v>
      </c>
      <c r="J57" s="20">
        <v>30000</v>
      </c>
    </row>
    <row r="58" spans="1:10" ht="12.75">
      <c r="A58" s="29"/>
      <c r="B58" s="553"/>
      <c r="C58" s="554"/>
      <c r="D58" s="555"/>
      <c r="E58" s="555"/>
      <c r="F58" s="557"/>
      <c r="G58" s="19"/>
      <c r="H58" s="40"/>
      <c r="I58" s="41">
        <v>39050</v>
      </c>
      <c r="J58" s="20">
        <v>9800</v>
      </c>
    </row>
    <row r="59" spans="1:10" ht="12.75">
      <c r="A59" s="29"/>
      <c r="B59" s="553"/>
      <c r="C59" s="554"/>
      <c r="D59" s="555"/>
      <c r="E59" s="555"/>
      <c r="F59" s="557"/>
      <c r="G59" s="19"/>
      <c r="H59" s="40"/>
      <c r="I59" s="41">
        <v>39069</v>
      </c>
      <c r="J59" s="20">
        <v>99800</v>
      </c>
    </row>
    <row r="60" spans="1:10" ht="12.75">
      <c r="A60" s="29"/>
      <c r="B60" s="553"/>
      <c r="C60" s="554"/>
      <c r="D60" s="555"/>
      <c r="E60" s="555"/>
      <c r="F60" s="557"/>
      <c r="G60" s="19"/>
      <c r="H60" s="40"/>
      <c r="I60" s="41">
        <v>39071</v>
      </c>
      <c r="J60" s="20">
        <v>14700</v>
      </c>
    </row>
    <row r="61" spans="1:12" ht="12.75">
      <c r="A61" s="36"/>
      <c r="B61" s="553"/>
      <c r="C61" s="554"/>
      <c r="D61" s="555"/>
      <c r="E61" s="555"/>
      <c r="F61" s="557"/>
      <c r="G61" s="28"/>
      <c r="H61" s="23"/>
      <c r="I61" s="42"/>
      <c r="J61" s="24">
        <f>SUM(J45:J60)</f>
        <v>334700</v>
      </c>
      <c r="L61" s="7"/>
    </row>
    <row r="62" spans="1:10" ht="84" customHeight="1">
      <c r="A62" s="8">
        <f>A45+1</f>
        <v>7</v>
      </c>
      <c r="B62" s="553" t="s">
        <v>176</v>
      </c>
      <c r="C62" s="554" t="s">
        <v>164</v>
      </c>
      <c r="D62" s="555" t="s">
        <v>165</v>
      </c>
      <c r="E62" s="554" t="s">
        <v>197</v>
      </c>
      <c r="F62" s="552" t="s">
        <v>198</v>
      </c>
      <c r="G62" s="9" t="s">
        <v>199</v>
      </c>
      <c r="H62" s="26" t="s">
        <v>200</v>
      </c>
      <c r="I62" s="43" t="s">
        <v>201</v>
      </c>
      <c r="J62" s="11">
        <v>66500</v>
      </c>
    </row>
    <row r="63" spans="1:10" ht="38.25">
      <c r="A63" s="29"/>
      <c r="B63" s="553"/>
      <c r="C63" s="554"/>
      <c r="D63" s="555"/>
      <c r="E63" s="555"/>
      <c r="F63" s="552"/>
      <c r="G63" s="14" t="s">
        <v>195</v>
      </c>
      <c r="H63" s="14" t="s">
        <v>202</v>
      </c>
      <c r="I63" s="44" t="s">
        <v>203</v>
      </c>
      <c r="J63" s="16">
        <v>20000</v>
      </c>
    </row>
    <row r="64" spans="1:10" ht="36">
      <c r="A64" s="29"/>
      <c r="B64" s="553"/>
      <c r="C64" s="554"/>
      <c r="D64" s="555"/>
      <c r="E64" s="555"/>
      <c r="F64" s="552"/>
      <c r="G64" s="18"/>
      <c r="H64" s="18"/>
      <c r="I64" s="44" t="s">
        <v>204</v>
      </c>
      <c r="J64" s="16">
        <v>28000</v>
      </c>
    </row>
    <row r="65" spans="1:10" ht="12.75">
      <c r="A65" s="29"/>
      <c r="B65" s="553"/>
      <c r="C65" s="554"/>
      <c r="D65" s="555"/>
      <c r="E65" s="555"/>
      <c r="F65" s="552"/>
      <c r="G65" s="18"/>
      <c r="H65" s="18"/>
      <c r="I65" s="44">
        <v>38887</v>
      </c>
      <c r="J65" s="16">
        <v>43000</v>
      </c>
    </row>
    <row r="66" spans="1:10" ht="12.75">
      <c r="A66" s="29"/>
      <c r="B66" s="553"/>
      <c r="C66" s="554"/>
      <c r="D66" s="555"/>
      <c r="E66" s="555"/>
      <c r="F66" s="552"/>
      <c r="G66" s="18"/>
      <c r="H66" s="18"/>
      <c r="I66" s="44">
        <v>38988</v>
      </c>
      <c r="J66" s="16">
        <v>52000</v>
      </c>
    </row>
    <row r="67" spans="1:10" ht="12.75">
      <c r="A67" s="29"/>
      <c r="B67" s="553"/>
      <c r="C67" s="554"/>
      <c r="D67" s="555"/>
      <c r="E67" s="555"/>
      <c r="F67" s="552"/>
      <c r="G67" s="18"/>
      <c r="H67" s="18"/>
      <c r="I67" s="44">
        <v>39022</v>
      </c>
      <c r="J67" s="16">
        <v>40000</v>
      </c>
    </row>
    <row r="68" spans="1:10" ht="12.75">
      <c r="A68" s="29"/>
      <c r="B68" s="553"/>
      <c r="C68" s="554"/>
      <c r="D68" s="555"/>
      <c r="E68" s="555"/>
      <c r="F68" s="552"/>
      <c r="G68" s="18"/>
      <c r="H68" s="18"/>
      <c r="I68" s="44">
        <v>39069</v>
      </c>
      <c r="J68" s="16">
        <v>75000</v>
      </c>
    </row>
    <row r="69" spans="1:10" ht="12.75">
      <c r="A69" s="29"/>
      <c r="B69" s="553"/>
      <c r="C69" s="554"/>
      <c r="D69" s="555"/>
      <c r="E69" s="555"/>
      <c r="F69" s="552"/>
      <c r="G69" s="18"/>
      <c r="H69" s="18"/>
      <c r="I69" s="44">
        <v>39069</v>
      </c>
      <c r="J69" s="16">
        <v>55000</v>
      </c>
    </row>
    <row r="70" spans="1:10" ht="12.75">
      <c r="A70" s="29"/>
      <c r="B70" s="553"/>
      <c r="C70" s="554"/>
      <c r="D70" s="555"/>
      <c r="E70" s="555"/>
      <c r="F70" s="552"/>
      <c r="G70" s="18"/>
      <c r="H70" s="18"/>
      <c r="I70" s="44">
        <v>39069</v>
      </c>
      <c r="J70" s="16">
        <v>15290</v>
      </c>
    </row>
    <row r="71" spans="1:10" ht="12.75">
      <c r="A71" s="36"/>
      <c r="B71" s="553"/>
      <c r="C71" s="554"/>
      <c r="D71" s="555"/>
      <c r="E71" s="555"/>
      <c r="F71" s="552"/>
      <c r="G71" s="45">
        <v>39082</v>
      </c>
      <c r="H71" s="46"/>
      <c r="I71" s="47"/>
      <c r="J71" s="48">
        <f>SUM(J62:J70)</f>
        <v>394790</v>
      </c>
    </row>
    <row r="72" spans="1:10" ht="34.5" customHeight="1">
      <c r="A72" s="8">
        <f>A62+1</f>
        <v>8</v>
      </c>
      <c r="B72" s="553" t="s">
        <v>176</v>
      </c>
      <c r="C72" s="554" t="s">
        <v>164</v>
      </c>
      <c r="D72" s="555" t="s">
        <v>165</v>
      </c>
      <c r="E72" s="554" t="s">
        <v>205</v>
      </c>
      <c r="F72" s="552" t="s">
        <v>206</v>
      </c>
      <c r="G72" s="9" t="s">
        <v>207</v>
      </c>
      <c r="H72" s="26" t="s">
        <v>208</v>
      </c>
      <c r="I72" s="10">
        <v>38860</v>
      </c>
      <c r="J72" s="49">
        <v>78124.26</v>
      </c>
    </row>
    <row r="73" spans="1:10" ht="38.25">
      <c r="A73" s="29"/>
      <c r="B73" s="553"/>
      <c r="C73" s="554"/>
      <c r="D73" s="555"/>
      <c r="E73" s="555"/>
      <c r="F73" s="552"/>
      <c r="G73" s="13">
        <v>78124.26</v>
      </c>
      <c r="H73" s="14" t="s">
        <v>209</v>
      </c>
      <c r="I73" s="35"/>
      <c r="J73" s="16"/>
    </row>
    <row r="74" spans="1:11" ht="12.75">
      <c r="A74" s="36"/>
      <c r="B74" s="553"/>
      <c r="C74" s="554"/>
      <c r="D74" s="555"/>
      <c r="E74" s="555"/>
      <c r="F74" s="552"/>
      <c r="G74" s="45">
        <v>38807</v>
      </c>
      <c r="H74" s="46"/>
      <c r="I74" s="23"/>
      <c r="J74" s="24">
        <f>SUM(J72:J73)</f>
        <v>78124.26</v>
      </c>
      <c r="K74" s="25">
        <f>G73-J74</f>
        <v>0</v>
      </c>
    </row>
    <row r="75" spans="1:10" ht="45.75" customHeight="1">
      <c r="A75" s="8">
        <f>A72+1</f>
        <v>9</v>
      </c>
      <c r="B75" s="553" t="s">
        <v>176</v>
      </c>
      <c r="C75" s="554" t="s">
        <v>164</v>
      </c>
      <c r="D75" s="555" t="s">
        <v>165</v>
      </c>
      <c r="E75" s="554" t="s">
        <v>205</v>
      </c>
      <c r="F75" s="552" t="s">
        <v>210</v>
      </c>
      <c r="G75" s="9" t="s">
        <v>211</v>
      </c>
      <c r="H75" s="26" t="s">
        <v>208</v>
      </c>
      <c r="I75" s="50" t="s">
        <v>212</v>
      </c>
      <c r="J75" s="49">
        <v>55267.79</v>
      </c>
    </row>
    <row r="76" spans="1:11" ht="38.25">
      <c r="A76" s="29"/>
      <c r="B76" s="553"/>
      <c r="C76" s="554"/>
      <c r="D76" s="555"/>
      <c r="E76" s="555"/>
      <c r="F76" s="552"/>
      <c r="G76" s="13">
        <v>184225.97</v>
      </c>
      <c r="H76" s="14" t="s">
        <v>209</v>
      </c>
      <c r="I76" s="51" t="s">
        <v>213</v>
      </c>
      <c r="J76" s="52">
        <v>128958.18</v>
      </c>
      <c r="K76" s="53"/>
    </row>
    <row r="77" spans="1:11" ht="12.75">
      <c r="A77" s="36"/>
      <c r="B77" s="553"/>
      <c r="C77" s="554"/>
      <c r="D77" s="555"/>
      <c r="E77" s="555"/>
      <c r="F77" s="552"/>
      <c r="G77" s="45">
        <v>38884</v>
      </c>
      <c r="H77" s="46"/>
      <c r="I77" s="23"/>
      <c r="J77" s="24">
        <f>SUM(J75:J76)</f>
        <v>184225.97</v>
      </c>
      <c r="K77" s="25">
        <f>G76-J77</f>
        <v>0</v>
      </c>
    </row>
    <row r="78" spans="1:11" ht="45.75" customHeight="1">
      <c r="A78" s="8">
        <f>A75+1</f>
        <v>10</v>
      </c>
      <c r="B78" s="553" t="s">
        <v>176</v>
      </c>
      <c r="C78" s="554" t="s">
        <v>164</v>
      </c>
      <c r="D78" s="555" t="s">
        <v>165</v>
      </c>
      <c r="E78" s="554" t="s">
        <v>214</v>
      </c>
      <c r="F78" s="552" t="s">
        <v>215</v>
      </c>
      <c r="G78" s="9" t="s">
        <v>216</v>
      </c>
      <c r="H78" s="26" t="s">
        <v>217</v>
      </c>
      <c r="I78" s="50" t="s">
        <v>212</v>
      </c>
      <c r="J78" s="11">
        <v>281000</v>
      </c>
      <c r="K78" s="25"/>
    </row>
    <row r="79" spans="1:10" ht="36">
      <c r="A79" s="29"/>
      <c r="B79" s="553"/>
      <c r="C79" s="554"/>
      <c r="D79" s="555"/>
      <c r="E79" s="555"/>
      <c r="F79" s="552"/>
      <c r="G79" s="13">
        <v>936868</v>
      </c>
      <c r="H79" s="14" t="s">
        <v>218</v>
      </c>
      <c r="I79" s="51" t="s">
        <v>219</v>
      </c>
      <c r="J79" s="16">
        <v>655868</v>
      </c>
    </row>
    <row r="80" spans="1:11" ht="12.75">
      <c r="A80" s="36"/>
      <c r="B80" s="553"/>
      <c r="C80" s="554"/>
      <c r="D80" s="555"/>
      <c r="E80" s="555"/>
      <c r="F80" s="552"/>
      <c r="G80" s="45">
        <v>38893</v>
      </c>
      <c r="H80" s="46"/>
      <c r="I80" s="23"/>
      <c r="J80" s="24">
        <f>SUM(J78:J79)</f>
        <v>936868</v>
      </c>
      <c r="K80" s="25">
        <f>G79-J80</f>
        <v>0</v>
      </c>
    </row>
    <row r="81" spans="1:11" ht="45.75" customHeight="1">
      <c r="A81" s="8">
        <f>A78+1</f>
        <v>11</v>
      </c>
      <c r="B81" s="553" t="s">
        <v>176</v>
      </c>
      <c r="C81" s="554" t="s">
        <v>164</v>
      </c>
      <c r="D81" s="555" t="s">
        <v>165</v>
      </c>
      <c r="E81" s="554" t="s">
        <v>220</v>
      </c>
      <c r="F81" s="552" t="s">
        <v>221</v>
      </c>
      <c r="G81" s="9" t="s">
        <v>222</v>
      </c>
      <c r="H81" s="26" t="s">
        <v>223</v>
      </c>
      <c r="I81" s="50" t="s">
        <v>212</v>
      </c>
      <c r="J81" s="11">
        <v>191637</v>
      </c>
      <c r="K81" s="25"/>
    </row>
    <row r="82" spans="1:11" ht="36">
      <c r="A82" s="29"/>
      <c r="B82" s="553"/>
      <c r="C82" s="554"/>
      <c r="D82" s="555"/>
      <c r="E82" s="555"/>
      <c r="F82" s="552"/>
      <c r="G82" s="13">
        <v>638790.36</v>
      </c>
      <c r="H82" s="14" t="s">
        <v>224</v>
      </c>
      <c r="I82" s="51" t="s">
        <v>225</v>
      </c>
      <c r="J82" s="16">
        <v>447153.36</v>
      </c>
      <c r="K82" s="25"/>
    </row>
    <row r="83" spans="1:11" ht="12.75">
      <c r="A83" s="36"/>
      <c r="B83" s="553"/>
      <c r="C83" s="554"/>
      <c r="D83" s="555"/>
      <c r="E83" s="555"/>
      <c r="F83" s="552"/>
      <c r="G83" s="45" t="s">
        <v>226</v>
      </c>
      <c r="H83" s="46"/>
      <c r="I83" s="23"/>
      <c r="J83" s="24">
        <f>SUM(J81:J82)</f>
        <v>638790.36</v>
      </c>
      <c r="K83" s="25">
        <f>G82-J83</f>
        <v>0</v>
      </c>
    </row>
    <row r="84" spans="1:10" ht="34.5" customHeight="1">
      <c r="A84" s="8">
        <f>A81+1</f>
        <v>12</v>
      </c>
      <c r="B84" s="553" t="s">
        <v>176</v>
      </c>
      <c r="C84" s="554" t="s">
        <v>164</v>
      </c>
      <c r="D84" s="555" t="s">
        <v>165</v>
      </c>
      <c r="E84" s="554" t="s">
        <v>205</v>
      </c>
      <c r="F84" s="552" t="s">
        <v>227</v>
      </c>
      <c r="G84" s="9" t="s">
        <v>228</v>
      </c>
      <c r="H84" s="26" t="s">
        <v>208</v>
      </c>
      <c r="I84" s="50" t="s">
        <v>229</v>
      </c>
      <c r="J84" s="49">
        <v>234000</v>
      </c>
    </row>
    <row r="85" spans="1:11" ht="38.25">
      <c r="A85" s="29"/>
      <c r="B85" s="553"/>
      <c r="C85" s="554"/>
      <c r="D85" s="555"/>
      <c r="E85" s="555"/>
      <c r="F85" s="552"/>
      <c r="G85" s="13">
        <v>780000</v>
      </c>
      <c r="H85" s="14" t="s">
        <v>209</v>
      </c>
      <c r="I85" s="51" t="s">
        <v>230</v>
      </c>
      <c r="J85" s="16">
        <v>546000</v>
      </c>
      <c r="K85" s="54"/>
    </row>
    <row r="86" spans="1:11" ht="12.75">
      <c r="A86" s="36"/>
      <c r="B86" s="553"/>
      <c r="C86" s="554"/>
      <c r="D86" s="555"/>
      <c r="E86" s="555"/>
      <c r="F86" s="552"/>
      <c r="G86" s="45">
        <v>38898</v>
      </c>
      <c r="H86" s="46"/>
      <c r="I86" s="23"/>
      <c r="J86" s="24">
        <f>SUM(J84:J85)</f>
        <v>780000</v>
      </c>
      <c r="K86" s="25">
        <f>G85-J86</f>
        <v>0</v>
      </c>
    </row>
    <row r="87" spans="1:10" ht="34.5" customHeight="1">
      <c r="A87" s="8">
        <f>A84+1</f>
        <v>13</v>
      </c>
      <c r="B87" s="553" t="s">
        <v>176</v>
      </c>
      <c r="C87" s="554" t="s">
        <v>164</v>
      </c>
      <c r="D87" s="554" t="s">
        <v>231</v>
      </c>
      <c r="E87" s="554" t="s">
        <v>232</v>
      </c>
      <c r="F87" s="552" t="s">
        <v>233</v>
      </c>
      <c r="G87" s="9" t="s">
        <v>234</v>
      </c>
      <c r="H87" s="26" t="s">
        <v>235</v>
      </c>
      <c r="I87" s="10">
        <v>38972</v>
      </c>
      <c r="J87" s="11">
        <v>96489.9</v>
      </c>
    </row>
    <row r="88" spans="1:11" ht="25.5">
      <c r="A88" s="29"/>
      <c r="B88" s="553"/>
      <c r="C88" s="554"/>
      <c r="D88" s="554"/>
      <c r="E88" s="554"/>
      <c r="F88" s="552"/>
      <c r="G88" s="13">
        <v>100000</v>
      </c>
      <c r="H88" s="14" t="s">
        <v>236</v>
      </c>
      <c r="I88" s="35"/>
      <c r="J88" s="16"/>
      <c r="K88" s="54"/>
    </row>
    <row r="89" spans="1:11" ht="12.75">
      <c r="A89" s="36"/>
      <c r="B89" s="553"/>
      <c r="C89" s="554"/>
      <c r="D89" s="554"/>
      <c r="E89" s="554"/>
      <c r="F89" s="552"/>
      <c r="G89" s="45">
        <v>38942</v>
      </c>
      <c r="H89" s="46"/>
      <c r="I89" s="23"/>
      <c r="J89" s="55">
        <f>SUM(J87:J88)</f>
        <v>96489.9</v>
      </c>
      <c r="K89" s="25">
        <f>G88-J89</f>
        <v>3510.100000000006</v>
      </c>
    </row>
    <row r="90" spans="1:10" ht="45.75" customHeight="1">
      <c r="A90" s="8">
        <f>A87+1</f>
        <v>14</v>
      </c>
      <c r="B90" s="553" t="s">
        <v>176</v>
      </c>
      <c r="C90" s="554" t="s">
        <v>164</v>
      </c>
      <c r="D90" s="555" t="s">
        <v>165</v>
      </c>
      <c r="E90" s="554" t="s">
        <v>237</v>
      </c>
      <c r="F90" s="552" t="s">
        <v>238</v>
      </c>
      <c r="G90" s="9" t="s">
        <v>239</v>
      </c>
      <c r="H90" s="26" t="s">
        <v>240</v>
      </c>
      <c r="I90" s="50" t="s">
        <v>241</v>
      </c>
      <c r="J90" s="11">
        <v>329497</v>
      </c>
    </row>
    <row r="91" spans="1:11" ht="38.25">
      <c r="A91" s="29"/>
      <c r="B91" s="553"/>
      <c r="C91" s="554"/>
      <c r="D91" s="555"/>
      <c r="E91" s="555"/>
      <c r="F91" s="552"/>
      <c r="G91" s="13">
        <v>1098324</v>
      </c>
      <c r="H91" s="14" t="s">
        <v>242</v>
      </c>
      <c r="I91" s="51" t="s">
        <v>243</v>
      </c>
      <c r="J91" s="16">
        <v>768827</v>
      </c>
      <c r="K91" s="54"/>
    </row>
    <row r="92" spans="1:11" ht="12.75">
      <c r="A92" s="36"/>
      <c r="B92" s="553"/>
      <c r="C92" s="554"/>
      <c r="D92" s="555"/>
      <c r="E92" s="555"/>
      <c r="F92" s="552"/>
      <c r="G92" s="45">
        <v>38964</v>
      </c>
      <c r="H92" s="46"/>
      <c r="I92" s="23"/>
      <c r="J92" s="24">
        <f>SUM(J90:J91)</f>
        <v>1098324</v>
      </c>
      <c r="K92" s="25">
        <f>G91-J92</f>
        <v>0</v>
      </c>
    </row>
    <row r="93" spans="1:10" ht="45.75" customHeight="1">
      <c r="A93" s="8">
        <f>A90+1</f>
        <v>15</v>
      </c>
      <c r="B93" s="553" t="s">
        <v>176</v>
      </c>
      <c r="C93" s="554" t="s">
        <v>164</v>
      </c>
      <c r="D93" s="555" t="s">
        <v>165</v>
      </c>
      <c r="E93" s="554" t="s">
        <v>244</v>
      </c>
      <c r="F93" s="552" t="s">
        <v>245</v>
      </c>
      <c r="G93" s="9" t="s">
        <v>246</v>
      </c>
      <c r="H93" s="26" t="s">
        <v>240</v>
      </c>
      <c r="I93" s="50" t="s">
        <v>241</v>
      </c>
      <c r="J93" s="11">
        <v>287539</v>
      </c>
    </row>
    <row r="94" spans="1:11" ht="38.25">
      <c r="A94" s="29"/>
      <c r="B94" s="553"/>
      <c r="C94" s="554"/>
      <c r="D94" s="555"/>
      <c r="E94" s="555"/>
      <c r="F94" s="552"/>
      <c r="G94" s="13">
        <v>958464</v>
      </c>
      <c r="H94" s="14" t="s">
        <v>242</v>
      </c>
      <c r="I94" s="51" t="s">
        <v>243</v>
      </c>
      <c r="J94" s="16">
        <v>670925</v>
      </c>
      <c r="K94" s="54"/>
    </row>
    <row r="95" spans="1:11" ht="12.75">
      <c r="A95" s="36"/>
      <c r="B95" s="553"/>
      <c r="C95" s="554"/>
      <c r="D95" s="555"/>
      <c r="E95" s="555"/>
      <c r="F95" s="552"/>
      <c r="G95" s="45">
        <v>38964</v>
      </c>
      <c r="H95" s="46"/>
      <c r="I95" s="23"/>
      <c r="J95" s="24">
        <f>SUM(J93:J94)</f>
        <v>958464</v>
      </c>
      <c r="K95" s="25">
        <f>G94-J95</f>
        <v>0</v>
      </c>
    </row>
    <row r="96" spans="1:11" ht="51.75" customHeight="1">
      <c r="A96" s="8">
        <f>A93+1</f>
        <v>16</v>
      </c>
      <c r="B96" s="553" t="s">
        <v>176</v>
      </c>
      <c r="C96" s="554" t="s">
        <v>164</v>
      </c>
      <c r="D96" s="555" t="s">
        <v>165</v>
      </c>
      <c r="E96" s="554" t="s">
        <v>247</v>
      </c>
      <c r="F96" s="552" t="s">
        <v>248</v>
      </c>
      <c r="G96" s="9" t="s">
        <v>249</v>
      </c>
      <c r="H96" s="26" t="s">
        <v>217</v>
      </c>
      <c r="I96" s="56">
        <v>38909</v>
      </c>
      <c r="J96" s="11">
        <v>197209</v>
      </c>
      <c r="K96" s="25"/>
    </row>
    <row r="97" spans="1:10" ht="25.5">
      <c r="A97" s="29"/>
      <c r="B97" s="553"/>
      <c r="C97" s="554"/>
      <c r="D97" s="555"/>
      <c r="E97" s="555"/>
      <c r="F97" s="552"/>
      <c r="G97" s="13">
        <v>197209</v>
      </c>
      <c r="H97" s="14" t="s">
        <v>218</v>
      </c>
      <c r="I97" s="35"/>
      <c r="J97" s="16"/>
    </row>
    <row r="98" spans="1:11" ht="12.75">
      <c r="A98" s="36"/>
      <c r="B98" s="553"/>
      <c r="C98" s="554"/>
      <c r="D98" s="555"/>
      <c r="E98" s="555"/>
      <c r="F98" s="552"/>
      <c r="G98" s="45">
        <v>38939</v>
      </c>
      <c r="H98" s="46"/>
      <c r="I98" s="23"/>
      <c r="J98" s="24">
        <f>SUM(J96:J97)</f>
        <v>197209</v>
      </c>
      <c r="K98" s="25">
        <f>G97-J98</f>
        <v>0</v>
      </c>
    </row>
    <row r="99" spans="1:11" ht="34.5" customHeight="1">
      <c r="A99" s="8">
        <f>A96+1</f>
        <v>17</v>
      </c>
      <c r="B99" s="553" t="s">
        <v>176</v>
      </c>
      <c r="C99" s="554" t="s">
        <v>164</v>
      </c>
      <c r="D99" s="555" t="s">
        <v>165</v>
      </c>
      <c r="E99" s="554" t="s">
        <v>250</v>
      </c>
      <c r="F99" s="552" t="s">
        <v>251</v>
      </c>
      <c r="G99" s="9" t="s">
        <v>252</v>
      </c>
      <c r="H99" s="26" t="s">
        <v>253</v>
      </c>
      <c r="I99" s="50" t="s">
        <v>254</v>
      </c>
      <c r="J99" s="11">
        <v>149698.5</v>
      </c>
      <c r="K99" s="25"/>
    </row>
    <row r="100" spans="1:10" ht="36">
      <c r="A100" s="29"/>
      <c r="B100" s="553"/>
      <c r="C100" s="554"/>
      <c r="D100" s="555"/>
      <c r="E100" s="555"/>
      <c r="F100" s="552"/>
      <c r="G100" s="13">
        <v>498995</v>
      </c>
      <c r="H100" s="14" t="s">
        <v>255</v>
      </c>
      <c r="I100" s="51" t="s">
        <v>256</v>
      </c>
      <c r="J100" s="16">
        <v>349296.5</v>
      </c>
    </row>
    <row r="101" spans="1:11" ht="12.75">
      <c r="A101" s="36"/>
      <c r="B101" s="553"/>
      <c r="C101" s="554"/>
      <c r="D101" s="555"/>
      <c r="E101" s="555"/>
      <c r="F101" s="552"/>
      <c r="G101" s="45">
        <v>38960</v>
      </c>
      <c r="H101" s="46"/>
      <c r="I101" s="23"/>
      <c r="J101" s="24">
        <f>SUM(J99:J100)</f>
        <v>498995</v>
      </c>
      <c r="K101" s="25">
        <f>G100-J101</f>
        <v>0</v>
      </c>
    </row>
    <row r="102" spans="1:11" ht="45.75" customHeight="1">
      <c r="A102" s="8">
        <f>A99+1</f>
        <v>18</v>
      </c>
      <c r="B102" s="553" t="s">
        <v>176</v>
      </c>
      <c r="C102" s="554" t="s">
        <v>164</v>
      </c>
      <c r="D102" s="555" t="s">
        <v>165</v>
      </c>
      <c r="E102" s="554" t="s">
        <v>257</v>
      </c>
      <c r="F102" s="552" t="s">
        <v>258</v>
      </c>
      <c r="G102" s="9" t="s">
        <v>259</v>
      </c>
      <c r="H102" s="26" t="s">
        <v>260</v>
      </c>
      <c r="I102" s="50" t="s">
        <v>261</v>
      </c>
      <c r="J102" s="11">
        <v>103109</v>
      </c>
      <c r="K102" s="25"/>
    </row>
    <row r="103" spans="1:10" ht="36">
      <c r="A103" s="29"/>
      <c r="B103" s="553"/>
      <c r="C103" s="554"/>
      <c r="D103" s="555"/>
      <c r="E103" s="555"/>
      <c r="F103" s="552"/>
      <c r="G103" s="13">
        <v>343699</v>
      </c>
      <c r="H103" s="14" t="s">
        <v>262</v>
      </c>
      <c r="I103" s="51" t="s">
        <v>263</v>
      </c>
      <c r="J103" s="16">
        <v>240590</v>
      </c>
    </row>
    <row r="104" spans="1:11" ht="12.75">
      <c r="A104" s="36"/>
      <c r="B104" s="553"/>
      <c r="C104" s="554"/>
      <c r="D104" s="555"/>
      <c r="E104" s="555"/>
      <c r="F104" s="552"/>
      <c r="G104" s="57">
        <v>39006</v>
      </c>
      <c r="H104" s="46"/>
      <c r="I104" s="23"/>
      <c r="J104" s="24">
        <f>SUM(J102:J103)</f>
        <v>343699</v>
      </c>
      <c r="K104" s="25">
        <f>G103-J104</f>
        <v>0</v>
      </c>
    </row>
    <row r="105" spans="1:11" ht="45.75" customHeight="1">
      <c r="A105" s="8">
        <f>A102+1</f>
        <v>19</v>
      </c>
      <c r="B105" s="553" t="s">
        <v>176</v>
      </c>
      <c r="C105" s="554" t="s">
        <v>164</v>
      </c>
      <c r="D105" s="555" t="s">
        <v>165</v>
      </c>
      <c r="E105" s="554" t="s">
        <v>257</v>
      </c>
      <c r="F105" s="552" t="s">
        <v>264</v>
      </c>
      <c r="G105" s="9" t="s">
        <v>265</v>
      </c>
      <c r="H105" s="26" t="s">
        <v>260</v>
      </c>
      <c r="I105" s="50" t="s">
        <v>261</v>
      </c>
      <c r="J105" s="11">
        <v>83138</v>
      </c>
      <c r="K105" s="25"/>
    </row>
    <row r="106" spans="1:10" ht="36">
      <c r="A106" s="29"/>
      <c r="B106" s="553"/>
      <c r="C106" s="554"/>
      <c r="D106" s="555"/>
      <c r="E106" s="555"/>
      <c r="F106" s="552"/>
      <c r="G106" s="13">
        <v>277128</v>
      </c>
      <c r="H106" s="14" t="s">
        <v>262</v>
      </c>
      <c r="I106" s="51" t="s">
        <v>263</v>
      </c>
      <c r="J106" s="16">
        <v>193990</v>
      </c>
    </row>
    <row r="107" spans="1:11" ht="12.75">
      <c r="A107" s="36"/>
      <c r="B107" s="553"/>
      <c r="C107" s="554"/>
      <c r="D107" s="555"/>
      <c r="E107" s="555"/>
      <c r="F107" s="552"/>
      <c r="G107" s="57">
        <v>39006</v>
      </c>
      <c r="H107" s="46"/>
      <c r="I107" s="23"/>
      <c r="J107" s="24">
        <f>SUM(J105:J106)</f>
        <v>277128</v>
      </c>
      <c r="K107" s="25">
        <f>G106-J107</f>
        <v>0</v>
      </c>
    </row>
    <row r="108" spans="1:11" ht="45.75" customHeight="1">
      <c r="A108" s="8">
        <f>A105+1</f>
        <v>20</v>
      </c>
      <c r="B108" s="553" t="s">
        <v>176</v>
      </c>
      <c r="C108" s="554" t="s">
        <v>164</v>
      </c>
      <c r="D108" s="555" t="s">
        <v>165</v>
      </c>
      <c r="E108" s="554" t="s">
        <v>266</v>
      </c>
      <c r="F108" s="552" t="s">
        <v>267</v>
      </c>
      <c r="G108" s="9" t="s">
        <v>268</v>
      </c>
      <c r="H108" s="26" t="s">
        <v>208</v>
      </c>
      <c r="I108" s="50" t="s">
        <v>261</v>
      </c>
      <c r="J108" s="11">
        <v>157202.9</v>
      </c>
      <c r="K108" s="25"/>
    </row>
    <row r="109" spans="1:11" ht="25.5">
      <c r="A109" s="12"/>
      <c r="B109" s="553"/>
      <c r="C109" s="554"/>
      <c r="D109" s="555"/>
      <c r="E109" s="555"/>
      <c r="F109" s="552"/>
      <c r="G109" s="13">
        <v>524009.68</v>
      </c>
      <c r="H109" s="14" t="s">
        <v>269</v>
      </c>
      <c r="I109" s="58" t="s">
        <v>270</v>
      </c>
      <c r="J109" s="33">
        <v>178498.84</v>
      </c>
      <c r="K109" s="25"/>
    </row>
    <row r="110" spans="1:10" ht="36">
      <c r="A110" s="29"/>
      <c r="B110" s="553"/>
      <c r="C110" s="554"/>
      <c r="D110" s="555"/>
      <c r="E110" s="555"/>
      <c r="F110" s="552"/>
      <c r="G110" s="59">
        <v>38990</v>
      </c>
      <c r="I110" s="51" t="s">
        <v>271</v>
      </c>
      <c r="J110" s="16">
        <v>188307.94</v>
      </c>
    </row>
    <row r="111" spans="1:11" ht="12.75">
      <c r="A111" s="36"/>
      <c r="B111" s="553"/>
      <c r="C111" s="554"/>
      <c r="D111" s="555"/>
      <c r="E111" s="555"/>
      <c r="F111" s="552"/>
      <c r="G111" s="60"/>
      <c r="H111" s="46"/>
      <c r="I111" s="23"/>
      <c r="J111" s="24">
        <f>SUM(J108:J110)</f>
        <v>524009.68</v>
      </c>
      <c r="K111" s="25">
        <f>G109-J111</f>
        <v>0</v>
      </c>
    </row>
    <row r="112" spans="1:11" ht="34.5" customHeight="1">
      <c r="A112" s="8">
        <f>A108+1</f>
        <v>21</v>
      </c>
      <c r="B112" s="553" t="s">
        <v>176</v>
      </c>
      <c r="C112" s="554" t="s">
        <v>164</v>
      </c>
      <c r="D112" s="555" t="s">
        <v>165</v>
      </c>
      <c r="E112" s="554" t="s">
        <v>266</v>
      </c>
      <c r="F112" s="552" t="s">
        <v>272</v>
      </c>
      <c r="G112" s="9" t="s">
        <v>273</v>
      </c>
      <c r="H112" s="26" t="s">
        <v>208</v>
      </c>
      <c r="I112" s="50" t="s">
        <v>261</v>
      </c>
      <c r="J112" s="11">
        <v>94499.24</v>
      </c>
      <c r="K112" s="25"/>
    </row>
    <row r="113" spans="1:10" ht="36">
      <c r="A113" s="29"/>
      <c r="B113" s="553"/>
      <c r="C113" s="554"/>
      <c r="D113" s="555"/>
      <c r="E113" s="555"/>
      <c r="F113" s="552"/>
      <c r="G113" s="13">
        <v>314997.46</v>
      </c>
      <c r="H113" s="14" t="s">
        <v>269</v>
      </c>
      <c r="I113" s="51" t="s">
        <v>274</v>
      </c>
      <c r="J113" s="16">
        <v>220498.22</v>
      </c>
    </row>
    <row r="114" spans="1:11" ht="12.75">
      <c r="A114" s="36"/>
      <c r="B114" s="553"/>
      <c r="C114" s="554"/>
      <c r="D114" s="555"/>
      <c r="E114" s="555"/>
      <c r="F114" s="552"/>
      <c r="G114" s="61">
        <v>38990</v>
      </c>
      <c r="H114" s="46"/>
      <c r="I114" s="23"/>
      <c r="J114" s="24">
        <f>SUM(J112:J113)</f>
        <v>314997.46</v>
      </c>
      <c r="K114" s="25">
        <f>G113-J114</f>
        <v>0</v>
      </c>
    </row>
    <row r="115" spans="1:11" ht="57" customHeight="1">
      <c r="A115" s="8">
        <f>A112+1</f>
        <v>22</v>
      </c>
      <c r="B115" s="553" t="s">
        <v>176</v>
      </c>
      <c r="C115" s="554" t="s">
        <v>164</v>
      </c>
      <c r="D115" s="555" t="s">
        <v>165</v>
      </c>
      <c r="E115" s="554" t="s">
        <v>275</v>
      </c>
      <c r="F115" s="552" t="s">
        <v>276</v>
      </c>
      <c r="G115" s="9" t="s">
        <v>277</v>
      </c>
      <c r="H115" s="26" t="s">
        <v>208</v>
      </c>
      <c r="I115" s="44">
        <v>39079</v>
      </c>
      <c r="J115" s="16">
        <v>175496.51</v>
      </c>
      <c r="K115" s="25"/>
    </row>
    <row r="116" spans="1:10" ht="25.5">
      <c r="A116" s="29"/>
      <c r="B116" s="553"/>
      <c r="C116" s="554"/>
      <c r="D116" s="555"/>
      <c r="E116" s="555"/>
      <c r="F116" s="552"/>
      <c r="G116" s="13">
        <v>594996.12</v>
      </c>
      <c r="H116" s="14" t="s">
        <v>269</v>
      </c>
      <c r="I116" s="44"/>
      <c r="J116" s="16"/>
    </row>
    <row r="117" spans="1:11" ht="12.75">
      <c r="A117" s="36"/>
      <c r="B117" s="553"/>
      <c r="C117" s="554"/>
      <c r="D117" s="555"/>
      <c r="E117" s="555"/>
      <c r="F117" s="552"/>
      <c r="G117" s="61">
        <v>38990</v>
      </c>
      <c r="H117" s="46"/>
      <c r="I117" s="23"/>
      <c r="J117" s="55">
        <f>SUM(J115:J116)</f>
        <v>175496.51</v>
      </c>
      <c r="K117" s="25">
        <f>G116-J117</f>
        <v>419499.61</v>
      </c>
    </row>
    <row r="118" spans="1:11" ht="34.5" customHeight="1">
      <c r="A118" s="8">
        <f>A115+1</f>
        <v>23</v>
      </c>
      <c r="B118" s="553" t="s">
        <v>176</v>
      </c>
      <c r="C118" s="554" t="s">
        <v>164</v>
      </c>
      <c r="D118" s="554" t="s">
        <v>231</v>
      </c>
      <c r="E118" s="554" t="s">
        <v>278</v>
      </c>
      <c r="F118" s="552" t="s">
        <v>279</v>
      </c>
      <c r="G118" s="9" t="s">
        <v>280</v>
      </c>
      <c r="H118" s="26" t="s">
        <v>235</v>
      </c>
      <c r="I118" s="10">
        <v>39077</v>
      </c>
      <c r="J118" s="11">
        <v>99686.51</v>
      </c>
      <c r="K118" s="25"/>
    </row>
    <row r="119" spans="1:10" ht="25.5">
      <c r="A119" s="29"/>
      <c r="B119" s="553"/>
      <c r="C119" s="554"/>
      <c r="D119" s="554"/>
      <c r="E119" s="554"/>
      <c r="F119" s="552"/>
      <c r="G119" s="13">
        <v>99686.51</v>
      </c>
      <c r="H119" s="14" t="s">
        <v>236</v>
      </c>
      <c r="I119" s="35"/>
      <c r="J119" s="16"/>
    </row>
    <row r="120" spans="1:11" ht="12.75">
      <c r="A120" s="36"/>
      <c r="B120" s="553"/>
      <c r="C120" s="554"/>
      <c r="D120" s="554"/>
      <c r="E120" s="554"/>
      <c r="F120" s="552"/>
      <c r="G120" s="61">
        <v>39017</v>
      </c>
      <c r="H120" s="46"/>
      <c r="I120" s="23"/>
      <c r="J120" s="55">
        <f>SUM(J118:J119)</f>
        <v>99686.51</v>
      </c>
      <c r="K120" s="25">
        <f>G119-J120</f>
        <v>0</v>
      </c>
    </row>
    <row r="121" spans="1:11" ht="57" customHeight="1">
      <c r="A121" s="8">
        <f>A118+1</f>
        <v>24</v>
      </c>
      <c r="B121" s="553" t="s">
        <v>176</v>
      </c>
      <c r="C121" s="554" t="s">
        <v>164</v>
      </c>
      <c r="D121" s="554" t="s">
        <v>231</v>
      </c>
      <c r="E121" s="554" t="s">
        <v>281</v>
      </c>
      <c r="F121" s="552" t="s">
        <v>282</v>
      </c>
      <c r="G121" s="9" t="s">
        <v>283</v>
      </c>
      <c r="H121" s="26" t="s">
        <v>284</v>
      </c>
      <c r="I121" s="10">
        <v>39021</v>
      </c>
      <c r="J121" s="11">
        <v>198800</v>
      </c>
      <c r="K121" s="25"/>
    </row>
    <row r="122" spans="1:10" ht="25.5">
      <c r="A122" s="29"/>
      <c r="B122" s="553"/>
      <c r="C122" s="554"/>
      <c r="D122" s="554"/>
      <c r="E122" s="554"/>
      <c r="F122" s="552"/>
      <c r="G122" s="13">
        <v>198800</v>
      </c>
      <c r="H122" s="14" t="s">
        <v>285</v>
      </c>
      <c r="I122" s="35"/>
      <c r="J122" s="16"/>
    </row>
    <row r="123" spans="1:11" ht="12.75">
      <c r="A123" s="36"/>
      <c r="B123" s="553"/>
      <c r="C123" s="554"/>
      <c r="D123" s="554"/>
      <c r="E123" s="554"/>
      <c r="F123" s="552"/>
      <c r="G123" s="61">
        <v>39019</v>
      </c>
      <c r="H123" s="46"/>
      <c r="I123" s="23"/>
      <c r="J123" s="24">
        <f>SUM(J121:J122)</f>
        <v>198800</v>
      </c>
      <c r="K123" s="25">
        <f>G122-J123</f>
        <v>0</v>
      </c>
    </row>
    <row r="124" spans="1:11" ht="26.25" customHeight="1">
      <c r="A124" s="8">
        <f>A121+1</f>
        <v>25</v>
      </c>
      <c r="B124" s="553" t="s">
        <v>176</v>
      </c>
      <c r="C124" s="554" t="s">
        <v>164</v>
      </c>
      <c r="D124" s="555" t="s">
        <v>165</v>
      </c>
      <c r="E124" s="554" t="s">
        <v>286</v>
      </c>
      <c r="F124" s="552" t="s">
        <v>287</v>
      </c>
      <c r="G124" s="9" t="s">
        <v>288</v>
      </c>
      <c r="H124" s="26" t="s">
        <v>289</v>
      </c>
      <c r="I124" s="10">
        <v>39057</v>
      </c>
      <c r="J124" s="11">
        <v>320000</v>
      </c>
      <c r="K124" s="25"/>
    </row>
    <row r="125" spans="1:10" ht="25.5">
      <c r="A125" s="29"/>
      <c r="B125" s="553"/>
      <c r="C125" s="554"/>
      <c r="D125" s="555"/>
      <c r="E125" s="555"/>
      <c r="F125" s="552"/>
      <c r="G125" s="13">
        <v>320000</v>
      </c>
      <c r="H125" s="14" t="s">
        <v>290</v>
      </c>
      <c r="I125" s="35"/>
      <c r="J125" s="16"/>
    </row>
    <row r="126" spans="1:11" ht="12.75">
      <c r="A126" s="36"/>
      <c r="B126" s="553"/>
      <c r="C126" s="554"/>
      <c r="D126" s="555"/>
      <c r="E126" s="555"/>
      <c r="F126" s="552"/>
      <c r="G126" s="61">
        <v>39067</v>
      </c>
      <c r="H126" s="46"/>
      <c r="I126" s="23"/>
      <c r="J126" s="24">
        <f>SUM(J124:J125)</f>
        <v>320000</v>
      </c>
      <c r="K126" s="25">
        <f>G125-J126</f>
        <v>0</v>
      </c>
    </row>
    <row r="127" spans="1:11" ht="45.75" customHeight="1">
      <c r="A127" s="8">
        <f>A124+1</f>
        <v>26</v>
      </c>
      <c r="B127" s="553" t="s">
        <v>176</v>
      </c>
      <c r="C127" s="554" t="s">
        <v>291</v>
      </c>
      <c r="D127" s="555" t="s">
        <v>165</v>
      </c>
      <c r="E127" s="554" t="s">
        <v>292</v>
      </c>
      <c r="F127" s="552" t="s">
        <v>293</v>
      </c>
      <c r="G127" s="9" t="s">
        <v>294</v>
      </c>
      <c r="H127" s="26" t="s">
        <v>295</v>
      </c>
      <c r="I127" s="10">
        <v>39076</v>
      </c>
      <c r="J127" s="11">
        <v>499506.98</v>
      </c>
      <c r="K127" s="25"/>
    </row>
    <row r="128" spans="1:10" ht="12.75">
      <c r="A128" s="29"/>
      <c r="B128" s="553"/>
      <c r="C128" s="554"/>
      <c r="D128" s="555"/>
      <c r="E128" s="555"/>
      <c r="F128" s="552"/>
      <c r="G128" s="13">
        <v>499506.98</v>
      </c>
      <c r="H128" s="14" t="s">
        <v>296</v>
      </c>
      <c r="I128" s="35"/>
      <c r="J128" s="16"/>
    </row>
    <row r="129" spans="1:11" ht="12.75">
      <c r="A129" s="36"/>
      <c r="B129" s="553"/>
      <c r="C129" s="554"/>
      <c r="D129" s="555"/>
      <c r="E129" s="555"/>
      <c r="F129" s="552"/>
      <c r="G129" s="61">
        <v>39065</v>
      </c>
      <c r="H129" s="46"/>
      <c r="I129" s="23"/>
      <c r="J129" s="24">
        <f>SUM(J127:J128)</f>
        <v>499506.98</v>
      </c>
      <c r="K129" s="25">
        <f>G128-J129</f>
        <v>0</v>
      </c>
    </row>
    <row r="130" spans="1:11" ht="45.75" customHeight="1">
      <c r="A130" s="8">
        <f>A127+1</f>
        <v>27</v>
      </c>
      <c r="B130" s="553" t="s">
        <v>176</v>
      </c>
      <c r="C130" s="554" t="s">
        <v>164</v>
      </c>
      <c r="D130" s="555" t="s">
        <v>165</v>
      </c>
      <c r="E130" s="554" t="s">
        <v>297</v>
      </c>
      <c r="F130" s="552" t="s">
        <v>298</v>
      </c>
      <c r="G130" s="9" t="s">
        <v>299</v>
      </c>
      <c r="H130" s="26" t="s">
        <v>295</v>
      </c>
      <c r="I130" s="50" t="s">
        <v>300</v>
      </c>
      <c r="J130" s="11">
        <v>167928.5</v>
      </c>
      <c r="K130" s="25"/>
    </row>
    <row r="131" spans="1:10" ht="36">
      <c r="A131" s="29"/>
      <c r="B131" s="553"/>
      <c r="C131" s="554"/>
      <c r="D131" s="555"/>
      <c r="E131" s="555"/>
      <c r="F131" s="552"/>
      <c r="G131" s="13">
        <v>559761.65</v>
      </c>
      <c r="H131" s="14" t="s">
        <v>296</v>
      </c>
      <c r="I131" s="51" t="s">
        <v>301</v>
      </c>
      <c r="J131" s="16">
        <v>391833.15</v>
      </c>
    </row>
    <row r="132" spans="1:11" ht="12.75">
      <c r="A132" s="36"/>
      <c r="B132" s="553"/>
      <c r="C132" s="554"/>
      <c r="D132" s="555"/>
      <c r="E132" s="555"/>
      <c r="F132" s="552"/>
      <c r="G132" s="61">
        <v>39082</v>
      </c>
      <c r="H132" s="46"/>
      <c r="I132" s="23"/>
      <c r="J132" s="24">
        <f>SUM(J130:J131)</f>
        <v>559761.65</v>
      </c>
      <c r="K132" s="25">
        <f>G131-J132</f>
        <v>0</v>
      </c>
    </row>
    <row r="133" spans="1:11" ht="68.25" customHeight="1">
      <c r="A133" s="8">
        <f>A130+1</f>
        <v>28</v>
      </c>
      <c r="B133" s="553" t="s">
        <v>176</v>
      </c>
      <c r="C133" s="554" t="s">
        <v>164</v>
      </c>
      <c r="D133" s="555" t="s">
        <v>165</v>
      </c>
      <c r="E133" s="554" t="s">
        <v>302</v>
      </c>
      <c r="F133" s="552" t="s">
        <v>303</v>
      </c>
      <c r="G133" s="9" t="s">
        <v>304</v>
      </c>
      <c r="H133" s="26" t="s">
        <v>305</v>
      </c>
      <c r="I133" s="50" t="s">
        <v>300</v>
      </c>
      <c r="J133" s="11">
        <v>132807.9</v>
      </c>
      <c r="K133" s="25"/>
    </row>
    <row r="134" spans="1:10" ht="36">
      <c r="A134" s="29"/>
      <c r="B134" s="553"/>
      <c r="C134" s="554"/>
      <c r="D134" s="555"/>
      <c r="E134" s="555"/>
      <c r="F134" s="552"/>
      <c r="G134" s="13">
        <v>442693</v>
      </c>
      <c r="H134" s="14" t="s">
        <v>306</v>
      </c>
      <c r="I134" s="51" t="s">
        <v>301</v>
      </c>
      <c r="J134" s="16">
        <v>309885.1</v>
      </c>
    </row>
    <row r="135" spans="1:11" ht="12.75">
      <c r="A135" s="36"/>
      <c r="B135" s="553"/>
      <c r="C135" s="554"/>
      <c r="D135" s="555"/>
      <c r="E135" s="555"/>
      <c r="F135" s="552"/>
      <c r="G135" s="61">
        <v>39082</v>
      </c>
      <c r="H135" s="46"/>
      <c r="I135" s="23"/>
      <c r="J135" s="24">
        <f>SUM(J133:J134)</f>
        <v>442693</v>
      </c>
      <c r="K135" s="25">
        <f>G134-J135</f>
        <v>0</v>
      </c>
    </row>
    <row r="136" spans="1:11" ht="45.75" customHeight="1">
      <c r="A136" s="8">
        <f>A133+1</f>
        <v>29</v>
      </c>
      <c r="B136" s="553" t="s">
        <v>176</v>
      </c>
      <c r="C136" s="554" t="s">
        <v>164</v>
      </c>
      <c r="D136" s="555" t="s">
        <v>165</v>
      </c>
      <c r="E136" s="554" t="s">
        <v>297</v>
      </c>
      <c r="F136" s="552" t="s">
        <v>307</v>
      </c>
      <c r="G136" s="9" t="s">
        <v>308</v>
      </c>
      <c r="H136" s="26" t="s">
        <v>305</v>
      </c>
      <c r="I136" s="50" t="s">
        <v>300</v>
      </c>
      <c r="J136" s="11">
        <v>285174</v>
      </c>
      <c r="K136" s="25"/>
    </row>
    <row r="137" spans="1:10" ht="36">
      <c r="A137" s="29"/>
      <c r="B137" s="553"/>
      <c r="C137" s="554"/>
      <c r="D137" s="555"/>
      <c r="E137" s="555"/>
      <c r="F137" s="552"/>
      <c r="G137" s="13">
        <v>950580</v>
      </c>
      <c r="H137" s="14" t="s">
        <v>306</v>
      </c>
      <c r="I137" s="51" t="s">
        <v>301</v>
      </c>
      <c r="J137" s="16">
        <v>665406</v>
      </c>
    </row>
    <row r="138" spans="1:11" ht="12.75">
      <c r="A138" s="36"/>
      <c r="B138" s="553"/>
      <c r="C138" s="554"/>
      <c r="D138" s="555"/>
      <c r="E138" s="555"/>
      <c r="F138" s="552"/>
      <c r="G138" s="61">
        <v>39082</v>
      </c>
      <c r="H138" s="46"/>
      <c r="I138" s="23"/>
      <c r="J138" s="24">
        <f>SUM(J136:J137)</f>
        <v>950580</v>
      </c>
      <c r="K138" s="25">
        <f>G137-J138</f>
        <v>0</v>
      </c>
    </row>
    <row r="139" spans="1:11" ht="45.75" customHeight="1">
      <c r="A139" s="8">
        <f>A136+1</f>
        <v>30</v>
      </c>
      <c r="B139" s="553" t="s">
        <v>176</v>
      </c>
      <c r="C139" s="554" t="s">
        <v>164</v>
      </c>
      <c r="D139" s="555" t="s">
        <v>165</v>
      </c>
      <c r="E139" s="554" t="s">
        <v>302</v>
      </c>
      <c r="F139" s="552" t="s">
        <v>309</v>
      </c>
      <c r="G139" s="9" t="s">
        <v>310</v>
      </c>
      <c r="H139" s="26" t="s">
        <v>305</v>
      </c>
      <c r="I139" s="50" t="s">
        <v>300</v>
      </c>
      <c r="J139" s="11">
        <v>147346.5</v>
      </c>
      <c r="K139" s="25"/>
    </row>
    <row r="140" spans="1:10" ht="36">
      <c r="A140" s="29"/>
      <c r="B140" s="553"/>
      <c r="C140" s="554"/>
      <c r="D140" s="555"/>
      <c r="E140" s="555"/>
      <c r="F140" s="552"/>
      <c r="G140" s="13">
        <v>491155</v>
      </c>
      <c r="H140" s="14" t="s">
        <v>306</v>
      </c>
      <c r="I140" s="51" t="s">
        <v>301</v>
      </c>
      <c r="J140" s="16">
        <v>343808.5</v>
      </c>
    </row>
    <row r="141" spans="1:11" ht="12.75">
      <c r="A141" s="36"/>
      <c r="B141" s="553"/>
      <c r="C141" s="554"/>
      <c r="D141" s="555"/>
      <c r="E141" s="555"/>
      <c r="F141" s="552"/>
      <c r="G141" s="61">
        <v>39082</v>
      </c>
      <c r="H141" s="46"/>
      <c r="I141" s="23"/>
      <c r="J141" s="24">
        <f>SUM(J139:J140)</f>
        <v>491155</v>
      </c>
      <c r="K141" s="25">
        <f>G140-J141</f>
        <v>0</v>
      </c>
    </row>
  </sheetData>
  <sheetProtection selectLockedCells="1" selectUnlockedCells="1"/>
  <mergeCells count="151">
    <mergeCell ref="B139:B141"/>
    <mergeCell ref="C139:C141"/>
    <mergeCell ref="D139:D141"/>
    <mergeCell ref="E139:E141"/>
    <mergeCell ref="F133:F135"/>
    <mergeCell ref="F127:F129"/>
    <mergeCell ref="C136:C138"/>
    <mergeCell ref="C130:C132"/>
    <mergeCell ref="E136:E138"/>
    <mergeCell ref="E130:E132"/>
    <mergeCell ref="F139:F141"/>
    <mergeCell ref="F121:F123"/>
    <mergeCell ref="B136:B138"/>
    <mergeCell ref="C124:C126"/>
    <mergeCell ref="D136:D138"/>
    <mergeCell ref="E124:E126"/>
    <mergeCell ref="F136:F138"/>
    <mergeCell ref="B133:B135"/>
    <mergeCell ref="C133:C135"/>
    <mergeCell ref="D133:D135"/>
    <mergeCell ref="E133:E135"/>
    <mergeCell ref="F115:F117"/>
    <mergeCell ref="B130:B132"/>
    <mergeCell ref="C118:C120"/>
    <mergeCell ref="D130:D132"/>
    <mergeCell ref="E118:E120"/>
    <mergeCell ref="F130:F132"/>
    <mergeCell ref="B127:B129"/>
    <mergeCell ref="C127:C129"/>
    <mergeCell ref="D127:D129"/>
    <mergeCell ref="E127:E129"/>
    <mergeCell ref="F108:F111"/>
    <mergeCell ref="B124:B126"/>
    <mergeCell ref="C112:C114"/>
    <mergeCell ref="D124:D126"/>
    <mergeCell ref="E112:E114"/>
    <mergeCell ref="F124:F126"/>
    <mergeCell ref="B121:B123"/>
    <mergeCell ref="C121:C123"/>
    <mergeCell ref="D121:D123"/>
    <mergeCell ref="E121:E123"/>
    <mergeCell ref="F102:F104"/>
    <mergeCell ref="B118:B120"/>
    <mergeCell ref="C105:C107"/>
    <mergeCell ref="D118:D120"/>
    <mergeCell ref="E105:E107"/>
    <mergeCell ref="F118:F120"/>
    <mergeCell ref="B115:B117"/>
    <mergeCell ref="C115:C117"/>
    <mergeCell ref="D115:D117"/>
    <mergeCell ref="E115:E117"/>
    <mergeCell ref="F96:F98"/>
    <mergeCell ref="B112:B114"/>
    <mergeCell ref="C99:C101"/>
    <mergeCell ref="D112:D114"/>
    <mergeCell ref="E99:E101"/>
    <mergeCell ref="F112:F114"/>
    <mergeCell ref="B108:B111"/>
    <mergeCell ref="C108:C111"/>
    <mergeCell ref="D108:D111"/>
    <mergeCell ref="E108:E111"/>
    <mergeCell ref="F90:F92"/>
    <mergeCell ref="B105:B107"/>
    <mergeCell ref="C93:C95"/>
    <mergeCell ref="D105:D107"/>
    <mergeCell ref="E93:E95"/>
    <mergeCell ref="F105:F107"/>
    <mergeCell ref="B102:B104"/>
    <mergeCell ref="C102:C104"/>
    <mergeCell ref="D102:D104"/>
    <mergeCell ref="E102:E104"/>
    <mergeCell ref="F84:F86"/>
    <mergeCell ref="B99:B101"/>
    <mergeCell ref="C87:C89"/>
    <mergeCell ref="D99:D101"/>
    <mergeCell ref="E87:E89"/>
    <mergeCell ref="F99:F101"/>
    <mergeCell ref="B96:B98"/>
    <mergeCell ref="C96:C98"/>
    <mergeCell ref="D96:D98"/>
    <mergeCell ref="E96:E98"/>
    <mergeCell ref="F78:F80"/>
    <mergeCell ref="B93:B95"/>
    <mergeCell ref="C81:C83"/>
    <mergeCell ref="D93:D95"/>
    <mergeCell ref="E81:E83"/>
    <mergeCell ref="F93:F95"/>
    <mergeCell ref="B90:B92"/>
    <mergeCell ref="C90:C92"/>
    <mergeCell ref="D90:D92"/>
    <mergeCell ref="E90:E92"/>
    <mergeCell ref="F72:F74"/>
    <mergeCell ref="B87:B89"/>
    <mergeCell ref="C75:C77"/>
    <mergeCell ref="D87:D89"/>
    <mergeCell ref="E75:E77"/>
    <mergeCell ref="F87:F89"/>
    <mergeCell ref="B84:B86"/>
    <mergeCell ref="C84:C86"/>
    <mergeCell ref="D84:D86"/>
    <mergeCell ref="E84:E86"/>
    <mergeCell ref="F45:F61"/>
    <mergeCell ref="B81:B83"/>
    <mergeCell ref="C62:C71"/>
    <mergeCell ref="D81:D83"/>
    <mergeCell ref="E62:E71"/>
    <mergeCell ref="F81:F83"/>
    <mergeCell ref="B78:B80"/>
    <mergeCell ref="C78:C80"/>
    <mergeCell ref="D78:D80"/>
    <mergeCell ref="E78:E80"/>
    <mergeCell ref="F28:F32"/>
    <mergeCell ref="B75:B77"/>
    <mergeCell ref="C33:C44"/>
    <mergeCell ref="D75:D77"/>
    <mergeCell ref="E33:E44"/>
    <mergeCell ref="F75:F77"/>
    <mergeCell ref="B72:B74"/>
    <mergeCell ref="C72:C74"/>
    <mergeCell ref="D72:D74"/>
    <mergeCell ref="E72:E74"/>
    <mergeCell ref="B28:B32"/>
    <mergeCell ref="B62:B71"/>
    <mergeCell ref="D28:D32"/>
    <mergeCell ref="D62:D71"/>
    <mergeCell ref="E16:E27"/>
    <mergeCell ref="F62:F71"/>
    <mergeCell ref="B45:B61"/>
    <mergeCell ref="C45:C61"/>
    <mergeCell ref="D45:D61"/>
    <mergeCell ref="E45:E61"/>
    <mergeCell ref="F11:F15"/>
    <mergeCell ref="B33:B44"/>
    <mergeCell ref="C16:C27"/>
    <mergeCell ref="D33:D44"/>
    <mergeCell ref="B3:J3"/>
    <mergeCell ref="B6:B10"/>
    <mergeCell ref="C6:C10"/>
    <mergeCell ref="D6:D10"/>
    <mergeCell ref="E6:E10"/>
    <mergeCell ref="F33:F44"/>
    <mergeCell ref="B16:B27"/>
    <mergeCell ref="C28:C32"/>
    <mergeCell ref="D16:D27"/>
    <mergeCell ref="E28:E32"/>
    <mergeCell ref="F6:F10"/>
    <mergeCell ref="F16:F27"/>
    <mergeCell ref="B11:B15"/>
    <mergeCell ref="C11:C15"/>
    <mergeCell ref="D11:D15"/>
    <mergeCell ref="E11:E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Normal="90" zoomScaleSheetLayoutView="100" zoomScalePageLayoutView="0" workbookViewId="0" topLeftCell="A1">
      <selection activeCell="G119" sqref="G119"/>
    </sheetView>
  </sheetViews>
  <sheetFormatPr defaultColWidth="9.00390625" defaultRowHeight="12.75"/>
  <cols>
    <col min="1" max="1" width="5.375" style="1" customWidth="1"/>
    <col min="2" max="2" width="15.125" style="1" customWidth="1"/>
    <col min="3" max="3" width="10.875" style="1" customWidth="1"/>
    <col min="4" max="4" width="9.625" style="1" customWidth="1"/>
    <col min="5" max="5" width="20.125" style="1" customWidth="1"/>
    <col min="6" max="6" width="10.125" style="1" customWidth="1"/>
    <col min="7" max="7" width="23.125" style="1" customWidth="1"/>
    <col min="8" max="8" width="25.00390625" style="1" customWidth="1"/>
    <col min="9" max="10" width="12.75390625" style="1" customWidth="1"/>
    <col min="11" max="11" width="11.75390625" style="1" customWidth="1"/>
    <col min="12" max="16384" width="9.125" style="1" customWidth="1"/>
  </cols>
  <sheetData>
    <row r="1" ht="12.75">
      <c r="B1" s="1" t="s">
        <v>151</v>
      </c>
    </row>
    <row r="2" ht="12.75">
      <c r="B2" s="1" t="s">
        <v>152</v>
      </c>
    </row>
    <row r="3" spans="2:10" ht="19.5">
      <c r="B3" s="556" t="s">
        <v>311</v>
      </c>
      <c r="C3" s="556"/>
      <c r="D3" s="556"/>
      <c r="E3" s="556"/>
      <c r="F3" s="556"/>
      <c r="G3" s="556"/>
      <c r="H3" s="556"/>
      <c r="I3" s="556"/>
      <c r="J3" s="556"/>
    </row>
    <row r="5" spans="1:10" s="7" customFormat="1" ht="93" customHeight="1">
      <c r="A5" s="2" t="s">
        <v>154</v>
      </c>
      <c r="B5" s="3" t="s">
        <v>155</v>
      </c>
      <c r="C5" s="4" t="s">
        <v>156</v>
      </c>
      <c r="D5" s="4" t="s">
        <v>157</v>
      </c>
      <c r="E5" s="5" t="s">
        <v>158</v>
      </c>
      <c r="F5" s="4" t="s">
        <v>159</v>
      </c>
      <c r="G5" s="4" t="s">
        <v>160</v>
      </c>
      <c r="H5" s="4" t="s">
        <v>161</v>
      </c>
      <c r="I5" s="4" t="s">
        <v>162</v>
      </c>
      <c r="J5" s="62" t="s">
        <v>312</v>
      </c>
    </row>
    <row r="6" spans="1:10" ht="102" customHeight="1">
      <c r="A6" s="558">
        <v>1</v>
      </c>
      <c r="B6" s="553" t="s">
        <v>176</v>
      </c>
      <c r="C6" s="554" t="s">
        <v>164</v>
      </c>
      <c r="D6" s="555" t="s">
        <v>165</v>
      </c>
      <c r="E6" s="554" t="s">
        <v>313</v>
      </c>
      <c r="F6" s="552" t="s">
        <v>314</v>
      </c>
      <c r="G6" s="9" t="s">
        <v>315</v>
      </c>
      <c r="H6" s="26" t="s">
        <v>190</v>
      </c>
      <c r="I6" s="63">
        <v>39097</v>
      </c>
      <c r="J6" s="11">
        <v>3000</v>
      </c>
    </row>
    <row r="7" spans="1:10" ht="25.5">
      <c r="A7" s="558"/>
      <c r="B7" s="553"/>
      <c r="C7" s="554"/>
      <c r="D7" s="555"/>
      <c r="E7" s="554"/>
      <c r="F7" s="552"/>
      <c r="G7" s="30">
        <v>708000</v>
      </c>
      <c r="H7" s="31" t="s">
        <v>316</v>
      </c>
      <c r="I7" s="64">
        <v>39101</v>
      </c>
      <c r="J7" s="33">
        <v>56000</v>
      </c>
    </row>
    <row r="8" spans="1:10" ht="12.75">
      <c r="A8" s="558"/>
      <c r="B8" s="553"/>
      <c r="C8" s="554"/>
      <c r="D8" s="555"/>
      <c r="E8" s="554"/>
      <c r="F8" s="552"/>
      <c r="G8" s="34"/>
      <c r="H8" s="35"/>
      <c r="I8" s="65">
        <v>39139</v>
      </c>
      <c r="J8" s="33">
        <v>3000</v>
      </c>
    </row>
    <row r="9" spans="1:10" ht="12.75">
      <c r="A9" s="558"/>
      <c r="B9" s="553"/>
      <c r="C9" s="554"/>
      <c r="D9" s="555"/>
      <c r="E9" s="554"/>
      <c r="F9" s="552"/>
      <c r="G9" s="34"/>
      <c r="H9" s="35"/>
      <c r="I9" s="65">
        <v>39153</v>
      </c>
      <c r="J9" s="33">
        <v>56000</v>
      </c>
    </row>
    <row r="10" spans="1:10" ht="12.75">
      <c r="A10" s="558"/>
      <c r="B10" s="553"/>
      <c r="C10" s="554"/>
      <c r="D10" s="555"/>
      <c r="E10" s="554"/>
      <c r="F10" s="552"/>
      <c r="G10" s="34"/>
      <c r="H10" s="35"/>
      <c r="I10" s="65">
        <v>39195</v>
      </c>
      <c r="J10" s="33">
        <v>56000</v>
      </c>
    </row>
    <row r="11" spans="1:10" ht="12.75">
      <c r="A11" s="558"/>
      <c r="B11" s="553"/>
      <c r="C11" s="554"/>
      <c r="D11" s="555"/>
      <c r="E11" s="554"/>
      <c r="F11" s="552"/>
      <c r="G11" s="34"/>
      <c r="H11" s="35"/>
      <c r="I11" s="65">
        <v>39197</v>
      </c>
      <c r="J11" s="33">
        <v>6000</v>
      </c>
    </row>
    <row r="12" spans="1:10" ht="12.75">
      <c r="A12" s="558"/>
      <c r="B12" s="553"/>
      <c r="C12" s="554"/>
      <c r="D12" s="555"/>
      <c r="E12" s="554"/>
      <c r="F12" s="552"/>
      <c r="G12" s="34"/>
      <c r="H12" s="35"/>
      <c r="I12" s="65">
        <v>39217</v>
      </c>
      <c r="J12" s="33">
        <v>56000</v>
      </c>
    </row>
    <row r="13" spans="1:10" ht="12.75">
      <c r="A13" s="558"/>
      <c r="B13" s="553"/>
      <c r="C13" s="554"/>
      <c r="D13" s="555"/>
      <c r="E13" s="554"/>
      <c r="F13" s="552"/>
      <c r="G13" s="34"/>
      <c r="H13" s="35"/>
      <c r="I13" s="65">
        <v>39237</v>
      </c>
      <c r="J13" s="33">
        <v>56000</v>
      </c>
    </row>
    <row r="14" spans="1:10" ht="12.75">
      <c r="A14" s="558"/>
      <c r="B14" s="553"/>
      <c r="C14" s="554"/>
      <c r="D14" s="555"/>
      <c r="E14" s="554"/>
      <c r="F14" s="552"/>
      <c r="G14" s="34"/>
      <c r="H14" s="35"/>
      <c r="I14" s="65">
        <v>39237</v>
      </c>
      <c r="J14" s="33">
        <v>3000</v>
      </c>
    </row>
    <row r="15" spans="1:10" ht="12.75">
      <c r="A15" s="558"/>
      <c r="B15" s="553"/>
      <c r="C15" s="554"/>
      <c r="D15" s="555"/>
      <c r="E15" s="554"/>
      <c r="F15" s="552"/>
      <c r="G15" s="34"/>
      <c r="H15" s="35"/>
      <c r="I15" s="65">
        <v>39272</v>
      </c>
      <c r="J15" s="33">
        <v>56000</v>
      </c>
    </row>
    <row r="16" spans="1:10" ht="12.75">
      <c r="A16" s="558"/>
      <c r="B16" s="553"/>
      <c r="C16" s="554"/>
      <c r="D16" s="555"/>
      <c r="E16" s="554"/>
      <c r="F16" s="552"/>
      <c r="G16" s="34"/>
      <c r="H16" s="35"/>
      <c r="I16" s="65">
        <v>39336</v>
      </c>
      <c r="J16" s="33">
        <v>56000</v>
      </c>
    </row>
    <row r="17" spans="1:10" ht="12.75">
      <c r="A17" s="558"/>
      <c r="B17" s="553"/>
      <c r="C17" s="554"/>
      <c r="D17" s="555"/>
      <c r="E17" s="554"/>
      <c r="F17" s="552"/>
      <c r="G17" s="34"/>
      <c r="H17" s="35"/>
      <c r="I17" s="65">
        <v>39338</v>
      </c>
      <c r="J17" s="33">
        <v>3000</v>
      </c>
    </row>
    <row r="18" spans="1:10" ht="12.75">
      <c r="A18" s="558"/>
      <c r="B18" s="553"/>
      <c r="C18" s="554"/>
      <c r="D18" s="555"/>
      <c r="E18" s="554"/>
      <c r="F18" s="552"/>
      <c r="G18" s="34"/>
      <c r="H18" s="35"/>
      <c r="I18" s="65">
        <v>39352</v>
      </c>
      <c r="J18" s="33">
        <v>6000</v>
      </c>
    </row>
    <row r="19" spans="1:10" ht="12.75">
      <c r="A19" s="558"/>
      <c r="B19" s="553"/>
      <c r="C19" s="554"/>
      <c r="D19" s="555"/>
      <c r="E19" s="554"/>
      <c r="F19" s="552"/>
      <c r="G19" s="34"/>
      <c r="H19" s="35"/>
      <c r="I19" s="65">
        <v>39367</v>
      </c>
      <c r="J19" s="33">
        <v>56000</v>
      </c>
    </row>
    <row r="20" spans="1:10" ht="12.75">
      <c r="A20" s="558"/>
      <c r="B20" s="553"/>
      <c r="C20" s="554"/>
      <c r="D20" s="555"/>
      <c r="E20" s="554"/>
      <c r="F20" s="552"/>
      <c r="G20" s="34"/>
      <c r="H20" s="35"/>
      <c r="I20" s="65">
        <v>39416</v>
      </c>
      <c r="J20" s="33">
        <v>56000</v>
      </c>
    </row>
    <row r="21" spans="1:10" ht="12.75">
      <c r="A21" s="558"/>
      <c r="B21" s="553"/>
      <c r="C21" s="554"/>
      <c r="D21" s="555"/>
      <c r="E21" s="554"/>
      <c r="F21" s="552"/>
      <c r="G21" s="34"/>
      <c r="H21" s="35"/>
      <c r="I21" s="65">
        <v>39416</v>
      </c>
      <c r="J21" s="33">
        <v>28000</v>
      </c>
    </row>
    <row r="22" spans="1:10" ht="12.75">
      <c r="A22" s="558"/>
      <c r="B22" s="553"/>
      <c r="C22" s="554"/>
      <c r="D22" s="555"/>
      <c r="E22" s="554"/>
      <c r="F22" s="552"/>
      <c r="G22" s="34"/>
      <c r="H22" s="35"/>
      <c r="I22" s="65">
        <v>39430</v>
      </c>
      <c r="J22" s="33">
        <v>112000</v>
      </c>
    </row>
    <row r="23" spans="1:10" ht="12.75">
      <c r="A23" s="558"/>
      <c r="B23" s="553"/>
      <c r="C23" s="554"/>
      <c r="D23" s="555"/>
      <c r="E23" s="554"/>
      <c r="F23" s="552"/>
      <c r="G23" s="34"/>
      <c r="H23" s="35"/>
      <c r="I23" s="65">
        <v>39445</v>
      </c>
      <c r="J23" s="33">
        <f>28000+12000</f>
        <v>40000</v>
      </c>
    </row>
    <row r="24" spans="1:11" ht="12.75" customHeight="1">
      <c r="A24" s="558"/>
      <c r="B24" s="553"/>
      <c r="C24" s="554"/>
      <c r="D24" s="555"/>
      <c r="E24" s="554"/>
      <c r="F24" s="552"/>
      <c r="G24" s="22">
        <v>39447</v>
      </c>
      <c r="H24" s="23"/>
      <c r="I24" s="28"/>
      <c r="J24" s="24">
        <f>SUM(J6:J23)</f>
        <v>708000</v>
      </c>
      <c r="K24" s="25">
        <f>G7-J24</f>
        <v>0</v>
      </c>
    </row>
    <row r="25" spans="1:10" ht="68.25" customHeight="1">
      <c r="A25" s="558">
        <f>A6+1</f>
        <v>2</v>
      </c>
      <c r="B25" s="553" t="s">
        <v>176</v>
      </c>
      <c r="C25" s="554" t="s">
        <v>164</v>
      </c>
      <c r="D25" s="554" t="s">
        <v>317</v>
      </c>
      <c r="E25" s="554" t="s">
        <v>318</v>
      </c>
      <c r="F25" s="552" t="s">
        <v>319</v>
      </c>
      <c r="G25" s="9" t="s">
        <v>320</v>
      </c>
      <c r="H25" s="26" t="s">
        <v>321</v>
      </c>
      <c r="I25" s="63">
        <v>39172</v>
      </c>
      <c r="J25" s="11">
        <v>33088.38</v>
      </c>
    </row>
    <row r="26" spans="1:10" ht="38.25">
      <c r="A26" s="558"/>
      <c r="B26" s="553"/>
      <c r="C26" s="554"/>
      <c r="D26" s="554"/>
      <c r="E26" s="554"/>
      <c r="F26" s="552"/>
      <c r="G26" s="30">
        <v>107948.76</v>
      </c>
      <c r="H26" s="31" t="s">
        <v>322</v>
      </c>
      <c r="I26" s="64">
        <v>39202</v>
      </c>
      <c r="J26" s="33">
        <v>24542.82</v>
      </c>
    </row>
    <row r="27" spans="1:10" ht="12.75">
      <c r="A27" s="558"/>
      <c r="B27" s="553"/>
      <c r="C27" s="554"/>
      <c r="D27" s="554"/>
      <c r="E27" s="554"/>
      <c r="F27" s="552"/>
      <c r="G27" s="34"/>
      <c r="H27" s="35"/>
      <c r="I27" s="65">
        <v>39202</v>
      </c>
      <c r="J27" s="33">
        <v>410.64</v>
      </c>
    </row>
    <row r="28" spans="1:10" ht="12.75">
      <c r="A28" s="558"/>
      <c r="B28" s="553"/>
      <c r="C28" s="554"/>
      <c r="D28" s="554"/>
      <c r="E28" s="554"/>
      <c r="F28" s="552"/>
      <c r="G28" s="34"/>
      <c r="H28" s="35"/>
      <c r="I28" s="65">
        <v>39355</v>
      </c>
      <c r="J28" s="33">
        <v>24953.46</v>
      </c>
    </row>
    <row r="29" spans="1:10" ht="12.75">
      <c r="A29" s="558"/>
      <c r="B29" s="553"/>
      <c r="C29" s="554"/>
      <c r="D29" s="554"/>
      <c r="E29" s="554"/>
      <c r="F29" s="552"/>
      <c r="G29" s="66"/>
      <c r="H29" s="40"/>
      <c r="I29" s="67">
        <v>39372</v>
      </c>
      <c r="J29" s="68">
        <v>24953.46</v>
      </c>
    </row>
    <row r="30" spans="1:11" ht="13.5" customHeight="1">
      <c r="A30" s="558"/>
      <c r="B30" s="553"/>
      <c r="C30" s="554"/>
      <c r="D30" s="554"/>
      <c r="E30" s="554"/>
      <c r="F30" s="552"/>
      <c r="G30" s="22">
        <v>39447</v>
      </c>
      <c r="H30" s="23"/>
      <c r="I30" s="28"/>
      <c r="J30" s="24">
        <f>SUM(J25:J29)</f>
        <v>107948.75999999998</v>
      </c>
      <c r="K30" s="25">
        <f>G26-J30</f>
        <v>0</v>
      </c>
    </row>
    <row r="31" spans="1:10" ht="45.75" customHeight="1">
      <c r="A31" s="558">
        <f>A25+1</f>
        <v>3</v>
      </c>
      <c r="B31" s="553" t="s">
        <v>176</v>
      </c>
      <c r="C31" s="554" t="s">
        <v>164</v>
      </c>
      <c r="D31" s="554" t="s">
        <v>317</v>
      </c>
      <c r="E31" s="554" t="s">
        <v>323</v>
      </c>
      <c r="F31" s="552" t="s">
        <v>324</v>
      </c>
      <c r="G31" s="9" t="s">
        <v>325</v>
      </c>
      <c r="H31" s="26" t="s">
        <v>326</v>
      </c>
      <c r="I31" s="63">
        <v>39104</v>
      </c>
      <c r="J31" s="11">
        <v>4250</v>
      </c>
    </row>
    <row r="32" spans="1:10" ht="25.5">
      <c r="A32" s="558"/>
      <c r="B32" s="553"/>
      <c r="C32" s="554"/>
      <c r="D32" s="554"/>
      <c r="E32" s="554"/>
      <c r="F32" s="552"/>
      <c r="G32" s="30">
        <v>83900</v>
      </c>
      <c r="H32" s="31" t="s">
        <v>327</v>
      </c>
      <c r="I32" s="64">
        <v>39141</v>
      </c>
      <c r="J32" s="33">
        <v>4250</v>
      </c>
    </row>
    <row r="33" spans="1:10" ht="12.75">
      <c r="A33" s="558"/>
      <c r="B33" s="553"/>
      <c r="C33" s="554"/>
      <c r="D33" s="554"/>
      <c r="E33" s="554"/>
      <c r="F33" s="552"/>
      <c r="G33" s="30"/>
      <c r="H33" s="31"/>
      <c r="I33" s="64">
        <v>39172</v>
      </c>
      <c r="J33" s="33">
        <v>2741</v>
      </c>
    </row>
    <row r="34" spans="1:10" ht="12.75">
      <c r="A34" s="558"/>
      <c r="B34" s="553"/>
      <c r="C34" s="554"/>
      <c r="D34" s="554"/>
      <c r="E34" s="554"/>
      <c r="F34" s="552"/>
      <c r="G34" s="30"/>
      <c r="H34" s="31"/>
      <c r="I34" s="64">
        <v>39172</v>
      </c>
      <c r="J34" s="33">
        <v>4250</v>
      </c>
    </row>
    <row r="35" spans="1:10" ht="12.75">
      <c r="A35" s="558"/>
      <c r="B35" s="553"/>
      <c r="C35" s="554"/>
      <c r="D35" s="554"/>
      <c r="E35" s="554"/>
      <c r="F35" s="552"/>
      <c r="G35" s="34"/>
      <c r="H35" s="35"/>
      <c r="I35" s="65">
        <v>39177</v>
      </c>
      <c r="J35" s="33">
        <v>2741.67</v>
      </c>
    </row>
    <row r="36" spans="1:10" ht="12.75">
      <c r="A36" s="558"/>
      <c r="B36" s="553"/>
      <c r="C36" s="554"/>
      <c r="D36" s="554"/>
      <c r="E36" s="554"/>
      <c r="F36" s="552"/>
      <c r="G36" s="34"/>
      <c r="H36" s="35"/>
      <c r="I36" s="65">
        <v>39202</v>
      </c>
      <c r="J36" s="33">
        <v>2741.67</v>
      </c>
    </row>
    <row r="37" spans="1:10" ht="12.75">
      <c r="A37" s="558"/>
      <c r="B37" s="553"/>
      <c r="C37" s="554"/>
      <c r="D37" s="554"/>
      <c r="E37" s="554"/>
      <c r="F37" s="552"/>
      <c r="G37" s="34"/>
      <c r="H37" s="35"/>
      <c r="I37" s="65">
        <v>39205</v>
      </c>
      <c r="J37" s="33">
        <v>2741.67</v>
      </c>
    </row>
    <row r="38" spans="1:10" ht="12.75">
      <c r="A38" s="558"/>
      <c r="B38" s="553"/>
      <c r="C38" s="554"/>
      <c r="D38" s="554"/>
      <c r="E38" s="554"/>
      <c r="F38" s="552"/>
      <c r="G38" s="34"/>
      <c r="H38" s="35"/>
      <c r="I38" s="65">
        <v>39234</v>
      </c>
      <c r="J38" s="33">
        <v>4250</v>
      </c>
    </row>
    <row r="39" spans="1:10" ht="12.75">
      <c r="A39" s="558"/>
      <c r="B39" s="553"/>
      <c r="C39" s="554"/>
      <c r="D39" s="554"/>
      <c r="E39" s="554"/>
      <c r="F39" s="552"/>
      <c r="G39" s="34"/>
      <c r="H39" s="35"/>
      <c r="I39" s="65">
        <v>39234</v>
      </c>
      <c r="J39" s="33">
        <v>4250</v>
      </c>
    </row>
    <row r="40" spans="1:10" ht="12.75">
      <c r="A40" s="558"/>
      <c r="B40" s="553"/>
      <c r="C40" s="554"/>
      <c r="D40" s="554"/>
      <c r="E40" s="554"/>
      <c r="F40" s="552"/>
      <c r="G40" s="34"/>
      <c r="H40" s="35"/>
      <c r="I40" s="65">
        <v>39263</v>
      </c>
      <c r="J40" s="33">
        <v>4250</v>
      </c>
    </row>
    <row r="41" spans="1:10" ht="12.75">
      <c r="A41" s="558"/>
      <c r="B41" s="553"/>
      <c r="C41" s="554"/>
      <c r="D41" s="554"/>
      <c r="E41" s="554"/>
      <c r="F41" s="552"/>
      <c r="G41" s="34"/>
      <c r="H41" s="35"/>
      <c r="I41" s="65">
        <v>39268</v>
      </c>
      <c r="J41" s="33">
        <v>2741.67</v>
      </c>
    </row>
    <row r="42" spans="1:10" ht="12.75">
      <c r="A42" s="558"/>
      <c r="B42" s="553"/>
      <c r="C42" s="554"/>
      <c r="D42" s="554"/>
      <c r="E42" s="554"/>
      <c r="F42" s="552"/>
      <c r="G42" s="34"/>
      <c r="H42" s="35"/>
      <c r="I42" s="65">
        <v>39301</v>
      </c>
      <c r="J42" s="33">
        <v>2741.67</v>
      </c>
    </row>
    <row r="43" spans="1:10" ht="12.75">
      <c r="A43" s="558"/>
      <c r="B43" s="553"/>
      <c r="C43" s="554"/>
      <c r="D43" s="554"/>
      <c r="E43" s="554"/>
      <c r="F43" s="552"/>
      <c r="G43" s="34"/>
      <c r="H43" s="35"/>
      <c r="I43" s="65">
        <v>39325</v>
      </c>
      <c r="J43" s="33">
        <v>4250</v>
      </c>
    </row>
    <row r="44" spans="1:10" ht="12.75">
      <c r="A44" s="558"/>
      <c r="B44" s="553"/>
      <c r="C44" s="554"/>
      <c r="D44" s="554"/>
      <c r="E44" s="554"/>
      <c r="F44" s="552"/>
      <c r="G44" s="34"/>
      <c r="H44" s="35"/>
      <c r="I44" s="65">
        <v>39331</v>
      </c>
      <c r="J44" s="33">
        <v>2741.67</v>
      </c>
    </row>
    <row r="45" spans="1:10" ht="12.75">
      <c r="A45" s="558"/>
      <c r="B45" s="553"/>
      <c r="C45" s="554"/>
      <c r="D45" s="554"/>
      <c r="E45" s="554"/>
      <c r="F45" s="552"/>
      <c r="G45" s="34"/>
      <c r="H45" s="35"/>
      <c r="I45" s="65">
        <v>39337</v>
      </c>
      <c r="J45" s="33">
        <v>4250</v>
      </c>
    </row>
    <row r="46" spans="1:10" ht="12.75">
      <c r="A46" s="558"/>
      <c r="B46" s="553"/>
      <c r="C46" s="554"/>
      <c r="D46" s="554"/>
      <c r="E46" s="554"/>
      <c r="F46" s="552"/>
      <c r="G46" s="34"/>
      <c r="H46" s="35"/>
      <c r="I46" s="65">
        <v>39359</v>
      </c>
      <c r="J46" s="33">
        <v>2741.67</v>
      </c>
    </row>
    <row r="47" spans="1:10" ht="12.75">
      <c r="A47" s="558"/>
      <c r="B47" s="553"/>
      <c r="C47" s="554"/>
      <c r="D47" s="554"/>
      <c r="E47" s="554"/>
      <c r="F47" s="552"/>
      <c r="G47" s="34"/>
      <c r="H47" s="35"/>
      <c r="I47" s="65">
        <v>39393</v>
      </c>
      <c r="J47" s="33">
        <v>2741.67</v>
      </c>
    </row>
    <row r="48" spans="1:10" ht="12.75">
      <c r="A48" s="558"/>
      <c r="B48" s="553"/>
      <c r="C48" s="554"/>
      <c r="D48" s="554"/>
      <c r="E48" s="554"/>
      <c r="F48" s="552"/>
      <c r="G48" s="34"/>
      <c r="H48" s="35"/>
      <c r="I48" s="65">
        <v>39420</v>
      </c>
      <c r="J48" s="33">
        <v>4250</v>
      </c>
    </row>
    <row r="49" spans="1:10" ht="12.75">
      <c r="A49" s="558"/>
      <c r="B49" s="553"/>
      <c r="C49" s="554"/>
      <c r="D49" s="554"/>
      <c r="E49" s="554"/>
      <c r="F49" s="552"/>
      <c r="G49" s="34"/>
      <c r="H49" s="35"/>
      <c r="I49" s="65">
        <v>39420</v>
      </c>
      <c r="J49" s="33">
        <v>2741.67</v>
      </c>
    </row>
    <row r="50" spans="1:10" ht="12.75">
      <c r="A50" s="558"/>
      <c r="B50" s="553"/>
      <c r="C50" s="554"/>
      <c r="D50" s="554"/>
      <c r="E50" s="554"/>
      <c r="F50" s="552"/>
      <c r="G50" s="34"/>
      <c r="H50" s="35"/>
      <c r="I50" s="65">
        <v>39434</v>
      </c>
      <c r="J50" s="33">
        <v>8500</v>
      </c>
    </row>
    <row r="51" spans="1:10" ht="12.75">
      <c r="A51" s="558"/>
      <c r="B51" s="553"/>
      <c r="C51" s="554"/>
      <c r="D51" s="554"/>
      <c r="E51" s="554"/>
      <c r="F51" s="552"/>
      <c r="G51" s="34"/>
      <c r="H51" s="35"/>
      <c r="I51" s="65">
        <v>39434</v>
      </c>
      <c r="J51" s="33">
        <v>4250</v>
      </c>
    </row>
    <row r="52" spans="1:10" ht="12.75">
      <c r="A52" s="558"/>
      <c r="B52" s="553"/>
      <c r="C52" s="554"/>
      <c r="D52" s="554"/>
      <c r="E52" s="554"/>
      <c r="F52" s="552"/>
      <c r="G52" s="34"/>
      <c r="H52" s="35"/>
      <c r="I52" s="65">
        <v>39442</v>
      </c>
      <c r="J52" s="33">
        <v>5483.34</v>
      </c>
    </row>
    <row r="53" spans="1:11" ht="13.5" customHeight="1">
      <c r="A53" s="558"/>
      <c r="B53" s="553"/>
      <c r="C53" s="554"/>
      <c r="D53" s="554"/>
      <c r="E53" s="554"/>
      <c r="F53" s="552"/>
      <c r="G53" s="22">
        <v>39447</v>
      </c>
      <c r="H53" s="23"/>
      <c r="I53" s="28"/>
      <c r="J53" s="24">
        <f>SUM(J31:J52)</f>
        <v>83899.36999999998</v>
      </c>
      <c r="K53" s="25">
        <f>G32-J53</f>
        <v>0.6300000000192085</v>
      </c>
    </row>
    <row r="54" spans="1:10" ht="46.5" customHeight="1">
      <c r="A54" s="558">
        <f>A31+1</f>
        <v>4</v>
      </c>
      <c r="B54" s="559" t="s">
        <v>176</v>
      </c>
      <c r="C54" s="554" t="s">
        <v>164</v>
      </c>
      <c r="D54" s="555" t="s">
        <v>165</v>
      </c>
      <c r="E54" s="554" t="s">
        <v>328</v>
      </c>
      <c r="F54" s="552" t="s">
        <v>329</v>
      </c>
      <c r="G54" s="9" t="s">
        <v>179</v>
      </c>
      <c r="H54" s="26" t="s">
        <v>180</v>
      </c>
      <c r="I54" s="63">
        <v>39141</v>
      </c>
      <c r="J54" s="11">
        <v>19500</v>
      </c>
    </row>
    <row r="55" spans="1:10" ht="25.5">
      <c r="A55" s="558"/>
      <c r="B55" s="559"/>
      <c r="C55" s="554"/>
      <c r="D55" s="555"/>
      <c r="E55" s="554"/>
      <c r="F55" s="552"/>
      <c r="G55" s="13">
        <v>409500</v>
      </c>
      <c r="H55" s="14" t="s">
        <v>181</v>
      </c>
      <c r="I55" s="65">
        <v>39172</v>
      </c>
      <c r="J55" s="16">
        <v>39000</v>
      </c>
    </row>
    <row r="56" spans="1:10" ht="12.75">
      <c r="A56" s="558"/>
      <c r="B56" s="559"/>
      <c r="C56" s="554"/>
      <c r="D56" s="555"/>
      <c r="E56" s="554"/>
      <c r="F56" s="552"/>
      <c r="G56" s="27"/>
      <c r="H56" s="18"/>
      <c r="I56" s="67">
        <v>39202</v>
      </c>
      <c r="J56" s="20">
        <v>39000</v>
      </c>
    </row>
    <row r="57" spans="1:10" ht="12.75">
      <c r="A57" s="558"/>
      <c r="B57" s="559"/>
      <c r="C57" s="554"/>
      <c r="D57" s="555"/>
      <c r="E57" s="554"/>
      <c r="F57" s="552"/>
      <c r="G57" s="27"/>
      <c r="H57" s="18"/>
      <c r="I57" s="67">
        <v>39233</v>
      </c>
      <c r="J57" s="20">
        <v>39000</v>
      </c>
    </row>
    <row r="58" spans="1:10" ht="12.75">
      <c r="A58" s="558"/>
      <c r="B58" s="559"/>
      <c r="C58" s="554"/>
      <c r="D58" s="555"/>
      <c r="E58" s="554"/>
      <c r="F58" s="552"/>
      <c r="G58" s="27"/>
      <c r="H58" s="18"/>
      <c r="I58" s="67">
        <v>39263</v>
      </c>
      <c r="J58" s="20">
        <v>39000</v>
      </c>
    </row>
    <row r="59" spans="1:10" ht="12.75">
      <c r="A59" s="558"/>
      <c r="B59" s="559"/>
      <c r="C59" s="554"/>
      <c r="D59" s="555"/>
      <c r="E59" s="554"/>
      <c r="F59" s="552"/>
      <c r="G59" s="27"/>
      <c r="H59" s="18"/>
      <c r="I59" s="67">
        <v>39294</v>
      </c>
      <c r="J59" s="20">
        <v>39000</v>
      </c>
    </row>
    <row r="60" spans="1:10" ht="12.75">
      <c r="A60" s="558"/>
      <c r="B60" s="559"/>
      <c r="C60" s="554"/>
      <c r="D60" s="555"/>
      <c r="E60" s="554"/>
      <c r="F60" s="552"/>
      <c r="G60" s="27"/>
      <c r="H60" s="18"/>
      <c r="I60" s="67">
        <v>39325</v>
      </c>
      <c r="J60" s="20">
        <v>39000</v>
      </c>
    </row>
    <row r="61" spans="1:10" ht="12.75">
      <c r="A61" s="558"/>
      <c r="B61" s="559"/>
      <c r="C61" s="554"/>
      <c r="D61" s="555"/>
      <c r="E61" s="554"/>
      <c r="F61" s="552"/>
      <c r="G61" s="27"/>
      <c r="H61" s="18"/>
      <c r="I61" s="67">
        <v>39355</v>
      </c>
      <c r="J61" s="20">
        <v>39000</v>
      </c>
    </row>
    <row r="62" spans="1:10" ht="12.75">
      <c r="A62" s="558"/>
      <c r="B62" s="559"/>
      <c r="C62" s="554"/>
      <c r="D62" s="555"/>
      <c r="E62" s="554"/>
      <c r="F62" s="552"/>
      <c r="G62" s="27"/>
      <c r="H62" s="18"/>
      <c r="I62" s="67">
        <v>39416</v>
      </c>
      <c r="J62" s="20">
        <v>78000</v>
      </c>
    </row>
    <row r="63" spans="1:10" ht="12.75">
      <c r="A63" s="558"/>
      <c r="B63" s="559"/>
      <c r="C63" s="554"/>
      <c r="D63" s="555"/>
      <c r="E63" s="554"/>
      <c r="F63" s="552"/>
      <c r="G63" s="27"/>
      <c r="H63" s="18"/>
      <c r="I63" s="67">
        <v>39445</v>
      </c>
      <c r="J63" s="20">
        <v>39000</v>
      </c>
    </row>
    <row r="64" spans="1:11" ht="12.75">
      <c r="A64" s="558"/>
      <c r="B64" s="559"/>
      <c r="C64" s="554"/>
      <c r="D64" s="555"/>
      <c r="E64" s="554"/>
      <c r="F64" s="552"/>
      <c r="G64" s="22">
        <v>39447</v>
      </c>
      <c r="H64" s="23"/>
      <c r="I64" s="28"/>
      <c r="J64" s="24">
        <f>SUM(J54:J63)</f>
        <v>409500</v>
      </c>
      <c r="K64" s="25">
        <f>G55-J64</f>
        <v>0</v>
      </c>
    </row>
    <row r="65" spans="1:10" ht="66.75" customHeight="1">
      <c r="A65" s="558">
        <f>A54+1</f>
        <v>5</v>
      </c>
      <c r="B65" s="553" t="s">
        <v>176</v>
      </c>
      <c r="C65" s="554" t="s">
        <v>164</v>
      </c>
      <c r="D65" s="555" t="s">
        <v>165</v>
      </c>
      <c r="E65" s="554" t="s">
        <v>330</v>
      </c>
      <c r="F65" s="552" t="s">
        <v>331</v>
      </c>
      <c r="G65" s="9" t="s">
        <v>184</v>
      </c>
      <c r="H65" s="9" t="s">
        <v>185</v>
      </c>
      <c r="I65" s="63">
        <v>39172</v>
      </c>
      <c r="J65" s="11">
        <v>27000</v>
      </c>
    </row>
    <row r="66" spans="1:10" ht="25.5">
      <c r="A66" s="558"/>
      <c r="B66" s="553"/>
      <c r="C66" s="554"/>
      <c r="D66" s="555"/>
      <c r="E66" s="554"/>
      <c r="F66" s="552"/>
      <c r="G66" s="13">
        <v>270000</v>
      </c>
      <c r="H66" s="14" t="s">
        <v>186</v>
      </c>
      <c r="I66" s="65">
        <v>39263</v>
      </c>
      <c r="J66" s="16">
        <v>81000</v>
      </c>
    </row>
    <row r="67" spans="1:10" ht="12.75">
      <c r="A67" s="558"/>
      <c r="B67" s="553"/>
      <c r="C67" s="554"/>
      <c r="D67" s="555"/>
      <c r="E67" s="554"/>
      <c r="F67" s="552"/>
      <c r="G67" s="17"/>
      <c r="H67" s="18"/>
      <c r="I67" s="67">
        <v>39355</v>
      </c>
      <c r="J67" s="20">
        <v>81000</v>
      </c>
    </row>
    <row r="68" spans="1:10" ht="12.75">
      <c r="A68" s="558"/>
      <c r="B68" s="553"/>
      <c r="C68" s="554"/>
      <c r="D68" s="555"/>
      <c r="E68" s="554"/>
      <c r="F68" s="552"/>
      <c r="G68" s="17"/>
      <c r="H68" s="18"/>
      <c r="I68" s="67">
        <v>39446</v>
      </c>
      <c r="J68" s="20">
        <v>81000</v>
      </c>
    </row>
    <row r="69" spans="1:11" ht="12.75">
      <c r="A69" s="558"/>
      <c r="B69" s="553"/>
      <c r="C69" s="554"/>
      <c r="D69" s="555"/>
      <c r="E69" s="554"/>
      <c r="F69" s="552"/>
      <c r="G69" s="22">
        <v>39447</v>
      </c>
      <c r="H69" s="23"/>
      <c r="I69" s="23"/>
      <c r="J69" s="24">
        <f>SUM(J65:J68)</f>
        <v>270000</v>
      </c>
      <c r="K69" s="25">
        <f>G66-J69</f>
        <v>0</v>
      </c>
    </row>
    <row r="70" spans="1:10" ht="45.75" customHeight="1">
      <c r="A70" s="558">
        <f>A65+1</f>
        <v>6</v>
      </c>
      <c r="B70" s="553" t="s">
        <v>176</v>
      </c>
      <c r="C70" s="554" t="s">
        <v>164</v>
      </c>
      <c r="D70" s="554" t="s">
        <v>317</v>
      </c>
      <c r="E70" s="554" t="s">
        <v>332</v>
      </c>
      <c r="F70" s="552" t="s">
        <v>333</v>
      </c>
      <c r="G70" s="9" t="s">
        <v>234</v>
      </c>
      <c r="H70" s="26" t="s">
        <v>235</v>
      </c>
      <c r="I70" s="65">
        <v>39262</v>
      </c>
      <c r="J70" s="16">
        <v>194633.4</v>
      </c>
    </row>
    <row r="71" spans="1:10" ht="25.5">
      <c r="A71" s="558"/>
      <c r="B71" s="553"/>
      <c r="C71" s="554"/>
      <c r="D71" s="554"/>
      <c r="E71" s="554"/>
      <c r="F71" s="552"/>
      <c r="G71" s="13">
        <v>199900</v>
      </c>
      <c r="H71" s="14" t="s">
        <v>236</v>
      </c>
      <c r="I71" s="19"/>
      <c r="J71" s="20"/>
    </row>
    <row r="72" spans="1:12" ht="12.75">
      <c r="A72" s="558"/>
      <c r="B72" s="553"/>
      <c r="C72" s="554"/>
      <c r="D72" s="554"/>
      <c r="E72" s="554"/>
      <c r="F72" s="552"/>
      <c r="G72" s="22">
        <v>39263</v>
      </c>
      <c r="H72" s="23"/>
      <c r="I72" s="42"/>
      <c r="J72" s="24">
        <f>SUM(J70:J71)</f>
        <v>194633.4</v>
      </c>
      <c r="K72" s="25">
        <f>G71-J72</f>
        <v>5266.600000000006</v>
      </c>
      <c r="L72" s="7"/>
    </row>
    <row r="73" spans="1:10" ht="45.75" customHeight="1">
      <c r="A73" s="558">
        <f>A70+1</f>
        <v>7</v>
      </c>
      <c r="B73" s="553" t="s">
        <v>176</v>
      </c>
      <c r="C73" s="554" t="s">
        <v>164</v>
      </c>
      <c r="D73" s="555" t="s">
        <v>165</v>
      </c>
      <c r="E73" s="554" t="s">
        <v>334</v>
      </c>
      <c r="F73" s="552" t="s">
        <v>335</v>
      </c>
      <c r="G73" s="9" t="s">
        <v>336</v>
      </c>
      <c r="H73" s="26" t="s">
        <v>240</v>
      </c>
      <c r="I73" s="63">
        <v>39258</v>
      </c>
      <c r="J73" s="49">
        <f>392538+915924.82</f>
        <v>1308462.8199999998</v>
      </c>
    </row>
    <row r="74" spans="1:10" ht="38.25">
      <c r="A74" s="558"/>
      <c r="B74" s="553"/>
      <c r="C74" s="554"/>
      <c r="D74" s="555"/>
      <c r="E74" s="555"/>
      <c r="F74" s="552"/>
      <c r="G74" s="13">
        <v>1308462.82</v>
      </c>
      <c r="H74" s="14" t="s">
        <v>242</v>
      </c>
      <c r="I74" s="51"/>
      <c r="J74" s="16"/>
    </row>
    <row r="75" spans="1:11" ht="12.75">
      <c r="A75" s="558"/>
      <c r="B75" s="553"/>
      <c r="C75" s="554"/>
      <c r="D75" s="555"/>
      <c r="E75" s="555"/>
      <c r="F75" s="552"/>
      <c r="G75" s="45">
        <v>39263</v>
      </c>
      <c r="H75" s="46"/>
      <c r="I75" s="23"/>
      <c r="J75" s="24">
        <f>SUM(J73:J74)</f>
        <v>1308462.8199999998</v>
      </c>
      <c r="K75" s="25">
        <f>G74-J75</f>
        <v>0</v>
      </c>
    </row>
    <row r="76" spans="1:10" ht="34.5" customHeight="1">
      <c r="A76" s="558">
        <f>A73+1</f>
        <v>8</v>
      </c>
      <c r="B76" s="553" t="s">
        <v>176</v>
      </c>
      <c r="C76" s="554" t="s">
        <v>164</v>
      </c>
      <c r="D76" s="555" t="s">
        <v>165</v>
      </c>
      <c r="E76" s="554" t="s">
        <v>334</v>
      </c>
      <c r="F76" s="552" t="s">
        <v>337</v>
      </c>
      <c r="G76" s="9" t="s">
        <v>252</v>
      </c>
      <c r="H76" s="26" t="s">
        <v>253</v>
      </c>
      <c r="I76" s="63">
        <v>39265</v>
      </c>
      <c r="J76" s="49">
        <f>142848+333315</f>
        <v>476163</v>
      </c>
    </row>
    <row r="77" spans="1:10" ht="25.5">
      <c r="A77" s="558"/>
      <c r="B77" s="553"/>
      <c r="C77" s="554"/>
      <c r="D77" s="555"/>
      <c r="E77" s="555"/>
      <c r="F77" s="552"/>
      <c r="G77" s="13">
        <v>476163</v>
      </c>
      <c r="H77" s="14" t="s">
        <v>338</v>
      </c>
      <c r="I77" s="51"/>
      <c r="J77" s="16"/>
    </row>
    <row r="78" spans="1:11" ht="12.75">
      <c r="A78" s="558"/>
      <c r="B78" s="553"/>
      <c r="C78" s="554"/>
      <c r="D78" s="555"/>
      <c r="E78" s="555"/>
      <c r="F78" s="552"/>
      <c r="G78" s="45">
        <v>39263</v>
      </c>
      <c r="H78" s="46"/>
      <c r="I78" s="23"/>
      <c r="J78" s="24">
        <f>SUM(J76:J77)</f>
        <v>476163</v>
      </c>
      <c r="K78" s="25">
        <f>G77-J78</f>
        <v>0</v>
      </c>
    </row>
    <row r="79" spans="1:10" ht="45.75" customHeight="1">
      <c r="A79" s="558">
        <f>A76+1</f>
        <v>9</v>
      </c>
      <c r="B79" s="553" t="s">
        <v>176</v>
      </c>
      <c r="C79" s="554" t="s">
        <v>164</v>
      </c>
      <c r="D79" s="555" t="s">
        <v>165</v>
      </c>
      <c r="E79" s="554" t="s">
        <v>334</v>
      </c>
      <c r="F79" s="552" t="s">
        <v>339</v>
      </c>
      <c r="G79" s="9" t="s">
        <v>340</v>
      </c>
      <c r="H79" s="26" t="s">
        <v>341</v>
      </c>
      <c r="I79" s="63">
        <v>39281</v>
      </c>
      <c r="J79" s="49">
        <f>190851+445322</f>
        <v>636173</v>
      </c>
    </row>
    <row r="80" spans="1:10" ht="25.5">
      <c r="A80" s="558"/>
      <c r="B80" s="553"/>
      <c r="C80" s="554"/>
      <c r="D80" s="555"/>
      <c r="E80" s="555"/>
      <c r="F80" s="552"/>
      <c r="G80" s="13">
        <v>636173</v>
      </c>
      <c r="H80" s="14" t="s">
        <v>342</v>
      </c>
      <c r="I80" s="51"/>
      <c r="J80" s="16"/>
    </row>
    <row r="81" spans="1:11" ht="12.75">
      <c r="A81" s="558"/>
      <c r="B81" s="553"/>
      <c r="C81" s="554"/>
      <c r="D81" s="555"/>
      <c r="E81" s="555"/>
      <c r="F81" s="552"/>
      <c r="G81" s="45">
        <v>39263</v>
      </c>
      <c r="H81" s="46"/>
      <c r="I81" s="23"/>
      <c r="J81" s="24">
        <f>SUM(J79:J80)</f>
        <v>636173</v>
      </c>
      <c r="K81" s="25">
        <f>G80-J81</f>
        <v>0</v>
      </c>
    </row>
    <row r="82" spans="1:10" ht="57" customHeight="1">
      <c r="A82" s="558">
        <f>A79+1</f>
        <v>10</v>
      </c>
      <c r="B82" s="553" t="s">
        <v>176</v>
      </c>
      <c r="C82" s="554" t="s">
        <v>164</v>
      </c>
      <c r="D82" s="555" t="s">
        <v>165</v>
      </c>
      <c r="E82" s="554" t="s">
        <v>334</v>
      </c>
      <c r="F82" s="552" t="s">
        <v>343</v>
      </c>
      <c r="G82" s="9" t="s">
        <v>344</v>
      </c>
      <c r="H82" s="26" t="s">
        <v>341</v>
      </c>
      <c r="I82" s="63">
        <v>39281</v>
      </c>
      <c r="J82" s="49">
        <f>338091+788882</f>
        <v>1126973</v>
      </c>
    </row>
    <row r="83" spans="1:11" ht="25.5">
      <c r="A83" s="558"/>
      <c r="B83" s="553"/>
      <c r="C83" s="554"/>
      <c r="D83" s="555"/>
      <c r="E83" s="555"/>
      <c r="F83" s="552"/>
      <c r="G83" s="13">
        <v>1126973</v>
      </c>
      <c r="H83" s="14" t="s">
        <v>342</v>
      </c>
      <c r="I83" s="51"/>
      <c r="J83" s="52"/>
      <c r="K83" s="53"/>
    </row>
    <row r="84" spans="1:11" ht="12.75">
      <c r="A84" s="558"/>
      <c r="B84" s="553"/>
      <c r="C84" s="554"/>
      <c r="D84" s="555"/>
      <c r="E84" s="555"/>
      <c r="F84" s="552"/>
      <c r="G84" s="45">
        <v>39263</v>
      </c>
      <c r="H84" s="46"/>
      <c r="I84" s="23"/>
      <c r="J84" s="24">
        <f>SUM(J82:J83)</f>
        <v>1126973</v>
      </c>
      <c r="K84" s="25">
        <f>G83-J84</f>
        <v>0</v>
      </c>
    </row>
    <row r="85" spans="1:11" ht="57" customHeight="1">
      <c r="A85" s="558">
        <f>A82+1</f>
        <v>11</v>
      </c>
      <c r="B85" s="553" t="s">
        <v>176</v>
      </c>
      <c r="C85" s="554" t="s">
        <v>164</v>
      </c>
      <c r="D85" s="555" t="s">
        <v>165</v>
      </c>
      <c r="E85" s="554" t="s">
        <v>334</v>
      </c>
      <c r="F85" s="552" t="s">
        <v>345</v>
      </c>
      <c r="G85" s="9" t="s">
        <v>346</v>
      </c>
      <c r="H85" s="26" t="s">
        <v>223</v>
      </c>
      <c r="I85" s="63">
        <v>39288</v>
      </c>
      <c r="J85" s="11">
        <f>504686+1177602</f>
        <v>1682288</v>
      </c>
      <c r="K85" s="25"/>
    </row>
    <row r="86" spans="1:10" ht="25.5">
      <c r="A86" s="558"/>
      <c r="B86" s="553"/>
      <c r="C86" s="554"/>
      <c r="D86" s="555"/>
      <c r="E86" s="555"/>
      <c r="F86" s="552"/>
      <c r="G86" s="13">
        <v>1682288</v>
      </c>
      <c r="H86" s="14" t="s">
        <v>262</v>
      </c>
      <c r="I86" s="51"/>
      <c r="J86" s="16"/>
    </row>
    <row r="87" spans="1:11" ht="12.75">
      <c r="A87" s="558"/>
      <c r="B87" s="553"/>
      <c r="C87" s="554"/>
      <c r="D87" s="555"/>
      <c r="E87" s="555"/>
      <c r="F87" s="552"/>
      <c r="G87" s="45">
        <v>39263</v>
      </c>
      <c r="H87" s="46"/>
      <c r="I87" s="23"/>
      <c r="J87" s="24">
        <f>SUM(J85:J86)</f>
        <v>1682288</v>
      </c>
      <c r="K87" s="25">
        <f>G86-J87</f>
        <v>0</v>
      </c>
    </row>
    <row r="88" spans="1:11" ht="23.25" customHeight="1">
      <c r="A88" s="558">
        <f>A85+1</f>
        <v>12</v>
      </c>
      <c r="B88" s="553" t="s">
        <v>176</v>
      </c>
      <c r="C88" s="554" t="s">
        <v>164</v>
      </c>
      <c r="D88" s="554" t="s">
        <v>317</v>
      </c>
      <c r="E88" s="554" t="s">
        <v>347</v>
      </c>
      <c r="F88" s="552" t="s">
        <v>348</v>
      </c>
      <c r="G88" s="9" t="s">
        <v>349</v>
      </c>
      <c r="H88" s="26" t="s">
        <v>350</v>
      </c>
      <c r="I88" s="63">
        <v>39261</v>
      </c>
      <c r="J88" s="11">
        <v>33210</v>
      </c>
      <c r="K88" s="25"/>
    </row>
    <row r="89" spans="1:10" ht="25.5">
      <c r="A89" s="558"/>
      <c r="B89" s="553"/>
      <c r="C89" s="554"/>
      <c r="D89" s="554"/>
      <c r="E89" s="554"/>
      <c r="F89" s="552"/>
      <c r="G89" s="13">
        <v>76410</v>
      </c>
      <c r="H89" s="14" t="s">
        <v>196</v>
      </c>
      <c r="I89" s="65">
        <v>39261</v>
      </c>
      <c r="J89" s="16">
        <v>16200</v>
      </c>
    </row>
    <row r="90" spans="1:10" ht="12.75">
      <c r="A90" s="558"/>
      <c r="B90" s="553"/>
      <c r="C90" s="554"/>
      <c r="D90" s="554"/>
      <c r="E90" s="554"/>
      <c r="F90" s="552"/>
      <c r="G90" s="17"/>
      <c r="H90" s="18"/>
      <c r="I90" s="64">
        <v>39261</v>
      </c>
      <c r="J90" s="20">
        <v>27000</v>
      </c>
    </row>
    <row r="91" spans="1:11" ht="12.75">
      <c r="A91" s="558"/>
      <c r="B91" s="553"/>
      <c r="C91" s="554"/>
      <c r="D91" s="554"/>
      <c r="E91" s="554"/>
      <c r="F91" s="552"/>
      <c r="G91" s="45">
        <v>39260</v>
      </c>
      <c r="H91" s="46"/>
      <c r="I91" s="23"/>
      <c r="J91" s="24">
        <f>SUM(J88:J90)</f>
        <v>76410</v>
      </c>
      <c r="K91" s="25">
        <f>G89-J91</f>
        <v>0</v>
      </c>
    </row>
    <row r="92" spans="1:11" ht="45.75" customHeight="1">
      <c r="A92" s="558">
        <f>A88+1</f>
        <v>13</v>
      </c>
      <c r="B92" s="553" t="s">
        <v>176</v>
      </c>
      <c r="C92" s="554" t="s">
        <v>164</v>
      </c>
      <c r="D92" s="554" t="s">
        <v>317</v>
      </c>
      <c r="E92" s="554" t="s">
        <v>351</v>
      </c>
      <c r="F92" s="552" t="s">
        <v>352</v>
      </c>
      <c r="G92" s="9" t="s">
        <v>353</v>
      </c>
      <c r="H92" s="26" t="s">
        <v>240</v>
      </c>
      <c r="I92" s="63">
        <v>39274</v>
      </c>
      <c r="J92" s="11">
        <v>243666.52</v>
      </c>
      <c r="K92" s="25"/>
    </row>
    <row r="93" spans="1:10" ht="38.25">
      <c r="A93" s="558"/>
      <c r="B93" s="553"/>
      <c r="C93" s="554"/>
      <c r="D93" s="554"/>
      <c r="E93" s="554"/>
      <c r="F93" s="552"/>
      <c r="G93" s="13">
        <v>243666.52</v>
      </c>
      <c r="H93" s="14" t="s">
        <v>242</v>
      </c>
      <c r="I93" s="51"/>
      <c r="J93" s="16"/>
    </row>
    <row r="94" spans="1:11" ht="12.75">
      <c r="A94" s="558"/>
      <c r="B94" s="553"/>
      <c r="C94" s="554"/>
      <c r="D94" s="554"/>
      <c r="E94" s="554"/>
      <c r="F94" s="552"/>
      <c r="G94" s="45">
        <v>39294</v>
      </c>
      <c r="H94" s="46"/>
      <c r="I94" s="23"/>
      <c r="J94" s="24">
        <f>SUM(J92:J93)</f>
        <v>243666.52</v>
      </c>
      <c r="K94" s="25">
        <f>G93-J94</f>
        <v>0</v>
      </c>
    </row>
    <row r="95" spans="1:11" ht="39" customHeight="1">
      <c r="A95" s="558">
        <f>A92+1</f>
        <v>14</v>
      </c>
      <c r="B95" s="553" t="s">
        <v>176</v>
      </c>
      <c r="C95" s="554" t="s">
        <v>164</v>
      </c>
      <c r="D95" s="554" t="s">
        <v>317</v>
      </c>
      <c r="E95" s="554" t="s">
        <v>351</v>
      </c>
      <c r="F95" s="552" t="s">
        <v>354</v>
      </c>
      <c r="G95" s="9" t="s">
        <v>355</v>
      </c>
      <c r="H95" s="26" t="s">
        <v>240</v>
      </c>
      <c r="I95" s="63">
        <v>39358</v>
      </c>
      <c r="J95" s="11">
        <f>58318.08+136075.51</f>
        <v>194393.59000000003</v>
      </c>
      <c r="K95" s="25"/>
    </row>
    <row r="96" spans="1:10" ht="38.25">
      <c r="A96" s="558"/>
      <c r="B96" s="553"/>
      <c r="C96" s="554"/>
      <c r="D96" s="554"/>
      <c r="E96" s="554"/>
      <c r="F96" s="552"/>
      <c r="G96" s="13">
        <v>194393.59</v>
      </c>
      <c r="H96" s="14" t="s">
        <v>242</v>
      </c>
      <c r="I96" s="51"/>
      <c r="J96" s="16"/>
    </row>
    <row r="97" spans="1:11" ht="12.75">
      <c r="A97" s="558"/>
      <c r="B97" s="553"/>
      <c r="C97" s="554"/>
      <c r="D97" s="554"/>
      <c r="E97" s="554"/>
      <c r="F97" s="552"/>
      <c r="G97" s="45">
        <v>39294</v>
      </c>
      <c r="H97" s="46"/>
      <c r="I97" s="23"/>
      <c r="J97" s="24">
        <f>SUM(J95:J96)</f>
        <v>194393.59000000003</v>
      </c>
      <c r="K97" s="25">
        <f>G96-J97</f>
        <v>0</v>
      </c>
    </row>
    <row r="98" spans="1:11" ht="45.75" customHeight="1">
      <c r="A98" s="558">
        <f>A95+1</f>
        <v>15</v>
      </c>
      <c r="B98" s="553" t="s">
        <v>176</v>
      </c>
      <c r="C98" s="554" t="s">
        <v>164</v>
      </c>
      <c r="D98" s="554" t="s">
        <v>317</v>
      </c>
      <c r="E98" s="554" t="s">
        <v>356</v>
      </c>
      <c r="F98" s="552" t="s">
        <v>357</v>
      </c>
      <c r="G98" s="9" t="s">
        <v>358</v>
      </c>
      <c r="H98" s="26" t="s">
        <v>240</v>
      </c>
      <c r="I98" s="63">
        <v>39288</v>
      </c>
      <c r="J98" s="11">
        <v>95000</v>
      </c>
      <c r="K98" s="25"/>
    </row>
    <row r="99" spans="1:10" ht="38.25">
      <c r="A99" s="558"/>
      <c r="B99" s="553"/>
      <c r="C99" s="554"/>
      <c r="D99" s="554"/>
      <c r="E99" s="554"/>
      <c r="F99" s="552"/>
      <c r="G99" s="13">
        <v>95000</v>
      </c>
      <c r="H99" s="14" t="s">
        <v>242</v>
      </c>
      <c r="I99" s="51"/>
      <c r="J99" s="16"/>
    </row>
    <row r="100" spans="1:11" ht="12.75">
      <c r="A100" s="558"/>
      <c r="B100" s="553"/>
      <c r="C100" s="554"/>
      <c r="D100" s="554"/>
      <c r="E100" s="554"/>
      <c r="F100" s="552"/>
      <c r="G100" s="45">
        <v>39294</v>
      </c>
      <c r="H100" s="46"/>
      <c r="I100" s="23"/>
      <c r="J100" s="24">
        <f>SUM(J98:J99)</f>
        <v>95000</v>
      </c>
      <c r="K100" s="25">
        <f>G99-J100</f>
        <v>0</v>
      </c>
    </row>
    <row r="101" spans="1:11" ht="57" customHeight="1">
      <c r="A101" s="558">
        <f>A98+1</f>
        <v>16</v>
      </c>
      <c r="B101" s="553" t="s">
        <v>176</v>
      </c>
      <c r="C101" s="554" t="s">
        <v>164</v>
      </c>
      <c r="D101" s="555" t="s">
        <v>165</v>
      </c>
      <c r="E101" s="554" t="s">
        <v>359</v>
      </c>
      <c r="F101" s="552" t="s">
        <v>360</v>
      </c>
      <c r="G101" s="9" t="s">
        <v>361</v>
      </c>
      <c r="H101" s="26" t="s">
        <v>240</v>
      </c>
      <c r="I101" s="63">
        <v>39358</v>
      </c>
      <c r="J101" s="11">
        <f>691744.18+1614069.77</f>
        <v>2305813.95</v>
      </c>
      <c r="K101" s="25"/>
    </row>
    <row r="102" spans="1:10" ht="38.25">
      <c r="A102" s="558"/>
      <c r="B102" s="553"/>
      <c r="C102" s="554"/>
      <c r="D102" s="555"/>
      <c r="E102" s="555"/>
      <c r="F102" s="552"/>
      <c r="G102" s="13">
        <v>2305813.95</v>
      </c>
      <c r="H102" s="14" t="s">
        <v>242</v>
      </c>
      <c r="I102" s="51"/>
      <c r="J102" s="16"/>
    </row>
    <row r="103" spans="1:11" ht="12.75">
      <c r="A103" s="558"/>
      <c r="B103" s="553"/>
      <c r="C103" s="554"/>
      <c r="D103" s="555"/>
      <c r="E103" s="555"/>
      <c r="F103" s="552"/>
      <c r="G103" s="45">
        <v>39354</v>
      </c>
      <c r="H103" s="46"/>
      <c r="I103" s="23"/>
      <c r="J103" s="24">
        <f>SUM(J101:J102)</f>
        <v>2305813.95</v>
      </c>
      <c r="K103" s="25">
        <f>G102-J103</f>
        <v>0</v>
      </c>
    </row>
    <row r="104" spans="1:11" ht="45.75" customHeight="1">
      <c r="A104" s="558">
        <f>A101+1</f>
        <v>17</v>
      </c>
      <c r="B104" s="553" t="s">
        <v>176</v>
      </c>
      <c r="C104" s="554" t="s">
        <v>164</v>
      </c>
      <c r="D104" s="555" t="s">
        <v>165</v>
      </c>
      <c r="E104" s="554" t="s">
        <v>359</v>
      </c>
      <c r="F104" s="552" t="s">
        <v>362</v>
      </c>
      <c r="G104" s="9" t="s">
        <v>363</v>
      </c>
      <c r="H104" s="26" t="s">
        <v>240</v>
      </c>
      <c r="I104" s="63">
        <v>39358</v>
      </c>
      <c r="J104" s="11">
        <f>365473.78+852772.16</f>
        <v>1218245.94</v>
      </c>
      <c r="K104" s="25"/>
    </row>
    <row r="105" spans="1:10" ht="38.25">
      <c r="A105" s="558"/>
      <c r="B105" s="553"/>
      <c r="C105" s="554"/>
      <c r="D105" s="555"/>
      <c r="E105" s="555"/>
      <c r="F105" s="552"/>
      <c r="G105" s="13">
        <v>1218245.94</v>
      </c>
      <c r="H105" s="14" t="s">
        <v>242</v>
      </c>
      <c r="I105" s="51"/>
      <c r="J105" s="16"/>
    </row>
    <row r="106" spans="1:11" ht="12.75">
      <c r="A106" s="558"/>
      <c r="B106" s="553"/>
      <c r="C106" s="554"/>
      <c r="D106" s="555"/>
      <c r="E106" s="555"/>
      <c r="F106" s="552"/>
      <c r="G106" s="45">
        <v>39354</v>
      </c>
      <c r="H106" s="46"/>
      <c r="I106" s="23"/>
      <c r="J106" s="24">
        <f>SUM(J104:J105)</f>
        <v>1218245.94</v>
      </c>
      <c r="K106" s="25">
        <f>G105-J106</f>
        <v>0</v>
      </c>
    </row>
    <row r="107" spans="1:11" ht="34.5" customHeight="1">
      <c r="A107" s="558">
        <f>A104+1</f>
        <v>18</v>
      </c>
      <c r="B107" s="553" t="s">
        <v>176</v>
      </c>
      <c r="C107" s="554" t="s">
        <v>164</v>
      </c>
      <c r="D107" s="554" t="s">
        <v>317</v>
      </c>
      <c r="E107" s="554" t="s">
        <v>364</v>
      </c>
      <c r="F107" s="552" t="s">
        <v>365</v>
      </c>
      <c r="G107" s="9" t="s">
        <v>234</v>
      </c>
      <c r="H107" s="26" t="s">
        <v>235</v>
      </c>
      <c r="I107" s="63">
        <v>39441</v>
      </c>
      <c r="J107" s="11">
        <v>182634.41</v>
      </c>
      <c r="K107" s="25"/>
    </row>
    <row r="108" spans="1:10" ht="25.5">
      <c r="A108" s="558"/>
      <c r="B108" s="553"/>
      <c r="C108" s="554"/>
      <c r="D108" s="554"/>
      <c r="E108" s="554"/>
      <c r="F108" s="552"/>
      <c r="G108" s="13">
        <v>197535</v>
      </c>
      <c r="H108" s="14" t="s">
        <v>236</v>
      </c>
      <c r="I108" s="51"/>
      <c r="J108" s="16"/>
    </row>
    <row r="109" spans="1:11" ht="12.75">
      <c r="A109" s="558"/>
      <c r="B109" s="553"/>
      <c r="C109" s="554"/>
      <c r="D109" s="554"/>
      <c r="E109" s="554"/>
      <c r="F109" s="552"/>
      <c r="G109" s="45">
        <v>39416</v>
      </c>
      <c r="H109" s="46"/>
      <c r="I109" s="23"/>
      <c r="J109" s="24">
        <f>SUM(J107:J108)</f>
        <v>182634.41</v>
      </c>
      <c r="K109" s="25">
        <f>G108-J109</f>
        <v>14900.589999999997</v>
      </c>
    </row>
    <row r="110" spans="1:11" ht="39" customHeight="1">
      <c r="A110" s="558">
        <f>A107+1</f>
        <v>19</v>
      </c>
      <c r="B110" s="553" t="s">
        <v>176</v>
      </c>
      <c r="C110" s="554" t="s">
        <v>164</v>
      </c>
      <c r="D110" s="554" t="s">
        <v>317</v>
      </c>
      <c r="E110" s="554" t="s">
        <v>364</v>
      </c>
      <c r="F110" s="552" t="s">
        <v>366</v>
      </c>
      <c r="G110" s="9" t="s">
        <v>349</v>
      </c>
      <c r="H110" s="26" t="s">
        <v>367</v>
      </c>
      <c r="I110" s="63">
        <v>39416</v>
      </c>
      <c r="J110" s="11">
        <v>42965</v>
      </c>
      <c r="K110" s="25"/>
    </row>
    <row r="111" spans="1:10" ht="25.5">
      <c r="A111" s="558"/>
      <c r="B111" s="553"/>
      <c r="C111" s="554"/>
      <c r="D111" s="554"/>
      <c r="E111" s="554"/>
      <c r="F111" s="552"/>
      <c r="G111" s="13">
        <v>42965</v>
      </c>
      <c r="H111" s="14" t="s">
        <v>368</v>
      </c>
      <c r="I111" s="51"/>
      <c r="J111" s="16"/>
    </row>
    <row r="112" spans="1:11" ht="12.75">
      <c r="A112" s="558"/>
      <c r="B112" s="553"/>
      <c r="C112" s="554"/>
      <c r="D112" s="554"/>
      <c r="E112" s="554"/>
      <c r="F112" s="552"/>
      <c r="G112" s="45">
        <v>39419</v>
      </c>
      <c r="H112" s="46"/>
      <c r="I112" s="23"/>
      <c r="J112" s="24">
        <f>SUM(J110:J111)</f>
        <v>42965</v>
      </c>
      <c r="K112" s="25">
        <f>G111-J112</f>
        <v>0</v>
      </c>
    </row>
    <row r="113" spans="1:11" ht="91.5" customHeight="1">
      <c r="A113" s="558">
        <f>A110+1</f>
        <v>20</v>
      </c>
      <c r="B113" s="553" t="s">
        <v>176</v>
      </c>
      <c r="C113" s="554" t="s">
        <v>164</v>
      </c>
      <c r="D113" s="554" t="s">
        <v>165</v>
      </c>
      <c r="E113" s="554" t="s">
        <v>369</v>
      </c>
      <c r="F113" s="552" t="s">
        <v>370</v>
      </c>
      <c r="G113" s="9" t="s">
        <v>371</v>
      </c>
      <c r="H113" s="26" t="s">
        <v>372</v>
      </c>
      <c r="I113" s="10"/>
      <c r="J113" s="11"/>
      <c r="K113" s="25"/>
    </row>
    <row r="114" spans="1:10" ht="25.5">
      <c r="A114" s="558"/>
      <c r="B114" s="553"/>
      <c r="C114" s="554"/>
      <c r="D114" s="554"/>
      <c r="E114" s="554"/>
      <c r="F114" s="552"/>
      <c r="G114" s="13">
        <v>294574</v>
      </c>
      <c r="H114" s="14" t="s">
        <v>373</v>
      </c>
      <c r="I114" s="51"/>
      <c r="J114" s="16"/>
    </row>
    <row r="115" spans="1:11" ht="12.75">
      <c r="A115" s="558"/>
      <c r="B115" s="553"/>
      <c r="C115" s="554"/>
      <c r="D115" s="554"/>
      <c r="E115" s="554"/>
      <c r="F115" s="552"/>
      <c r="G115" s="45">
        <v>39781</v>
      </c>
      <c r="H115" s="46"/>
      <c r="I115" s="23"/>
      <c r="J115" s="24">
        <f>SUM(J113:J114)</f>
        <v>0</v>
      </c>
      <c r="K115" s="25">
        <f>G114-J115</f>
        <v>294574</v>
      </c>
    </row>
    <row r="116" spans="1:11" ht="31.5" customHeight="1">
      <c r="A116" s="558">
        <f>A113+1</f>
        <v>21</v>
      </c>
      <c r="B116" s="553" t="s">
        <v>176</v>
      </c>
      <c r="C116" s="554" t="s">
        <v>164</v>
      </c>
      <c r="D116" s="554" t="s">
        <v>165</v>
      </c>
      <c r="E116" s="554" t="s">
        <v>369</v>
      </c>
      <c r="F116" s="552" t="s">
        <v>374</v>
      </c>
      <c r="G116" s="9" t="s">
        <v>375</v>
      </c>
      <c r="H116" s="26" t="s">
        <v>289</v>
      </c>
      <c r="I116" s="63">
        <v>39444</v>
      </c>
      <c r="J116" s="11">
        <v>152000</v>
      </c>
      <c r="K116" s="25"/>
    </row>
    <row r="117" spans="1:10" ht="25.5">
      <c r="A117" s="558"/>
      <c r="B117" s="553"/>
      <c r="C117" s="554"/>
      <c r="D117" s="554"/>
      <c r="E117" s="554"/>
      <c r="F117" s="552"/>
      <c r="G117" s="13">
        <v>152000</v>
      </c>
      <c r="H117" s="14" t="s">
        <v>376</v>
      </c>
      <c r="I117" s="51"/>
      <c r="J117" s="16"/>
    </row>
    <row r="118" spans="1:11" ht="12.75">
      <c r="A118" s="558"/>
      <c r="B118" s="553"/>
      <c r="C118" s="554"/>
      <c r="D118" s="554"/>
      <c r="E118" s="554"/>
      <c r="F118" s="552"/>
      <c r="G118" s="45">
        <v>39430</v>
      </c>
      <c r="H118" s="46"/>
      <c r="I118" s="23"/>
      <c r="J118" s="24">
        <f>SUM(J116:J117)</f>
        <v>152000</v>
      </c>
      <c r="K118" s="25">
        <f>G117-J118</f>
        <v>0</v>
      </c>
    </row>
    <row r="119" spans="1:11" ht="31.5" customHeight="1">
      <c r="A119" s="558">
        <f>A116+1</f>
        <v>22</v>
      </c>
      <c r="B119" s="553" t="s">
        <v>176</v>
      </c>
      <c r="C119" s="554" t="s">
        <v>164</v>
      </c>
      <c r="D119" s="554" t="s">
        <v>165</v>
      </c>
      <c r="E119" s="554" t="s">
        <v>369</v>
      </c>
      <c r="F119" s="552" t="s">
        <v>377</v>
      </c>
      <c r="G119" s="9" t="s">
        <v>375</v>
      </c>
      <c r="H119" s="26" t="s">
        <v>289</v>
      </c>
      <c r="I119" s="63">
        <v>39444</v>
      </c>
      <c r="J119" s="11">
        <v>328000</v>
      </c>
      <c r="K119" s="25"/>
    </row>
    <row r="120" spans="1:10" ht="25.5">
      <c r="A120" s="558"/>
      <c r="B120" s="553"/>
      <c r="C120" s="554"/>
      <c r="D120" s="554"/>
      <c r="E120" s="554"/>
      <c r="F120" s="552"/>
      <c r="G120" s="13">
        <v>328000</v>
      </c>
      <c r="H120" s="14" t="s">
        <v>376</v>
      </c>
      <c r="I120" s="51"/>
      <c r="J120" s="16"/>
    </row>
    <row r="121" spans="1:11" ht="12.75">
      <c r="A121" s="558"/>
      <c r="B121" s="553"/>
      <c r="C121" s="554"/>
      <c r="D121" s="554"/>
      <c r="E121" s="554"/>
      <c r="F121" s="552"/>
      <c r="G121" s="45">
        <v>39430</v>
      </c>
      <c r="H121" s="46"/>
      <c r="I121" s="23"/>
      <c r="J121" s="24">
        <f>SUM(J119:J120)</f>
        <v>328000</v>
      </c>
      <c r="K121" s="25">
        <f>G120-J121</f>
        <v>0</v>
      </c>
    </row>
    <row r="122" spans="1:11" ht="39" customHeight="1">
      <c r="A122" s="558">
        <f>A119+1</f>
        <v>23</v>
      </c>
      <c r="B122" s="553" t="s">
        <v>176</v>
      </c>
      <c r="C122" s="554" t="s">
        <v>164</v>
      </c>
      <c r="D122" s="554" t="s">
        <v>317</v>
      </c>
      <c r="E122" s="554" t="s">
        <v>378</v>
      </c>
      <c r="F122" s="552" t="s">
        <v>379</v>
      </c>
      <c r="G122" s="9" t="s">
        <v>349</v>
      </c>
      <c r="H122" s="26" t="s">
        <v>367</v>
      </c>
      <c r="I122" s="63">
        <v>39440</v>
      </c>
      <c r="J122" s="11">
        <v>31500</v>
      </c>
      <c r="K122" s="25"/>
    </row>
    <row r="123" spans="1:10" ht="25.5">
      <c r="A123" s="558"/>
      <c r="B123" s="553"/>
      <c r="C123" s="554"/>
      <c r="D123" s="554"/>
      <c r="E123" s="554"/>
      <c r="F123" s="552"/>
      <c r="G123" s="13">
        <v>31500</v>
      </c>
      <c r="H123" s="14" t="s">
        <v>368</v>
      </c>
      <c r="I123" s="51"/>
      <c r="J123" s="16"/>
    </row>
    <row r="124" spans="1:11" ht="12.75">
      <c r="A124" s="558"/>
      <c r="B124" s="553"/>
      <c r="C124" s="554"/>
      <c r="D124" s="554"/>
      <c r="E124" s="554"/>
      <c r="F124" s="552"/>
      <c r="G124" s="45">
        <v>39440</v>
      </c>
      <c r="H124" s="46"/>
      <c r="I124" s="23"/>
      <c r="J124" s="24">
        <f>SUM(J122:J123)</f>
        <v>31500</v>
      </c>
      <c r="K124" s="25">
        <f>G123-J124</f>
        <v>0</v>
      </c>
    </row>
    <row r="125" spans="1:11" ht="39" customHeight="1">
      <c r="A125" s="558">
        <f>A122+1</f>
        <v>24</v>
      </c>
      <c r="B125" s="553" t="s">
        <v>176</v>
      </c>
      <c r="C125" s="554" t="s">
        <v>164</v>
      </c>
      <c r="D125" s="554" t="s">
        <v>317</v>
      </c>
      <c r="E125" s="554" t="s">
        <v>380</v>
      </c>
      <c r="F125" s="552" t="s">
        <v>381</v>
      </c>
      <c r="G125" s="9" t="s">
        <v>382</v>
      </c>
      <c r="H125" s="26" t="s">
        <v>383</v>
      </c>
      <c r="I125" s="63">
        <v>39444</v>
      </c>
      <c r="J125" s="11">
        <f>48082+107098</f>
        <v>155180</v>
      </c>
      <c r="K125" s="25"/>
    </row>
    <row r="126" spans="1:10" ht="38.25">
      <c r="A126" s="558"/>
      <c r="B126" s="553"/>
      <c r="C126" s="554"/>
      <c r="D126" s="554"/>
      <c r="E126" s="554"/>
      <c r="F126" s="552"/>
      <c r="G126" s="13">
        <v>155180</v>
      </c>
      <c r="H126" s="14" t="s">
        <v>384</v>
      </c>
      <c r="I126" s="44"/>
      <c r="J126" s="16"/>
    </row>
    <row r="127" spans="1:11" ht="12.75">
      <c r="A127" s="558"/>
      <c r="B127" s="553"/>
      <c r="C127" s="554"/>
      <c r="D127" s="554"/>
      <c r="E127" s="554"/>
      <c r="F127" s="552"/>
      <c r="G127" s="45">
        <v>39444</v>
      </c>
      <c r="H127" s="46"/>
      <c r="I127" s="23"/>
      <c r="J127" s="24">
        <f>SUM(J125:J126)</f>
        <v>155180</v>
      </c>
      <c r="K127" s="25">
        <f>G126-J127</f>
        <v>0</v>
      </c>
    </row>
    <row r="128" spans="1:11" ht="12.75">
      <c r="A128" s="69"/>
      <c r="B128" s="70"/>
      <c r="C128" s="70"/>
      <c r="D128" s="70"/>
      <c r="E128" s="70"/>
      <c r="F128" s="71"/>
      <c r="G128" s="72"/>
      <c r="H128" s="73"/>
      <c r="I128" s="74"/>
      <c r="J128" s="75"/>
      <c r="K128" s="25"/>
    </row>
    <row r="129" spans="5:10" ht="12.75" customHeight="1">
      <c r="E129" s="560" t="s">
        <v>385</v>
      </c>
      <c r="F129" s="560"/>
      <c r="G129" s="76">
        <f>G7+G26+G32+G55+G66+G71+G74+G77+G80+G83+G86+G89+G93+G96+G99+G102+G105+G108+G111+G114+G120+G123+G126+G117</f>
        <v>12344592.58</v>
      </c>
      <c r="H129" s="560" t="s">
        <v>386</v>
      </c>
      <c r="I129" s="560"/>
      <c r="J129" s="76">
        <f>J24+J30+J53+J64+J69+J72+J75+J78+J81+J84+J87+J91+J94+J97+J100+J103+J106+J109+J112+J115+J118+J121+J124+J127</f>
        <v>12029850.76</v>
      </c>
    </row>
    <row r="135" ht="12.75">
      <c r="H135" s="25"/>
    </row>
  </sheetData>
  <sheetProtection selectLockedCells="1" selectUnlockedCells="1"/>
  <mergeCells count="147">
    <mergeCell ref="E125:E127"/>
    <mergeCell ref="F125:F127"/>
    <mergeCell ref="E129:F129"/>
    <mergeCell ref="H129:I129"/>
    <mergeCell ref="A125:A127"/>
    <mergeCell ref="B125:B127"/>
    <mergeCell ref="C125:C127"/>
    <mergeCell ref="D125:D127"/>
    <mergeCell ref="E119:E121"/>
    <mergeCell ref="F119:F121"/>
    <mergeCell ref="A122:A124"/>
    <mergeCell ref="B122:B124"/>
    <mergeCell ref="C122:C124"/>
    <mergeCell ref="D122:D124"/>
    <mergeCell ref="E122:E124"/>
    <mergeCell ref="F122:F124"/>
    <mergeCell ref="A119:A121"/>
    <mergeCell ref="B119:B121"/>
    <mergeCell ref="C119:C121"/>
    <mergeCell ref="D119:D121"/>
    <mergeCell ref="E113:E115"/>
    <mergeCell ref="F113:F115"/>
    <mergeCell ref="A116:A118"/>
    <mergeCell ref="B116:B118"/>
    <mergeCell ref="C116:C118"/>
    <mergeCell ref="D116:D118"/>
    <mergeCell ref="E116:E118"/>
    <mergeCell ref="F116:F118"/>
    <mergeCell ref="A113:A115"/>
    <mergeCell ref="B113:B115"/>
    <mergeCell ref="C113:C115"/>
    <mergeCell ref="D113:D115"/>
    <mergeCell ref="E107:E109"/>
    <mergeCell ref="F107:F109"/>
    <mergeCell ref="A110:A112"/>
    <mergeCell ref="B110:B112"/>
    <mergeCell ref="C110:C112"/>
    <mergeCell ref="D110:D112"/>
    <mergeCell ref="E110:E112"/>
    <mergeCell ref="F110:F112"/>
    <mergeCell ref="A107:A109"/>
    <mergeCell ref="B107:B109"/>
    <mergeCell ref="C107:C109"/>
    <mergeCell ref="D107:D109"/>
    <mergeCell ref="E101:E103"/>
    <mergeCell ref="F101:F103"/>
    <mergeCell ref="A104:A106"/>
    <mergeCell ref="B104:B106"/>
    <mergeCell ref="C104:C106"/>
    <mergeCell ref="D104:D106"/>
    <mergeCell ref="E104:E106"/>
    <mergeCell ref="F104:F106"/>
    <mergeCell ref="A101:A103"/>
    <mergeCell ref="B101:B103"/>
    <mergeCell ref="C101:C103"/>
    <mergeCell ref="D101:D103"/>
    <mergeCell ref="E95:E97"/>
    <mergeCell ref="F95:F97"/>
    <mergeCell ref="A98:A100"/>
    <mergeCell ref="B98:B100"/>
    <mergeCell ref="C98:C100"/>
    <mergeCell ref="D98:D100"/>
    <mergeCell ref="E98:E100"/>
    <mergeCell ref="F98:F100"/>
    <mergeCell ref="A95:A97"/>
    <mergeCell ref="B95:B97"/>
    <mergeCell ref="C95:C97"/>
    <mergeCell ref="D95:D97"/>
    <mergeCell ref="E88:E91"/>
    <mergeCell ref="F88:F91"/>
    <mergeCell ref="A92:A94"/>
    <mergeCell ref="B92:B94"/>
    <mergeCell ref="C92:C94"/>
    <mergeCell ref="D92:D94"/>
    <mergeCell ref="E92:E94"/>
    <mergeCell ref="F92:F94"/>
    <mergeCell ref="A88:A91"/>
    <mergeCell ref="B88:B91"/>
    <mergeCell ref="C88:C91"/>
    <mergeCell ref="D88:D91"/>
    <mergeCell ref="E82:E84"/>
    <mergeCell ref="F82:F84"/>
    <mergeCell ref="A85:A87"/>
    <mergeCell ref="B85:B87"/>
    <mergeCell ref="C85:C87"/>
    <mergeCell ref="D85:D87"/>
    <mergeCell ref="E85:E87"/>
    <mergeCell ref="F85:F87"/>
    <mergeCell ref="A82:A84"/>
    <mergeCell ref="B82:B84"/>
    <mergeCell ref="C82:C84"/>
    <mergeCell ref="D82:D84"/>
    <mergeCell ref="E76:E78"/>
    <mergeCell ref="F76:F78"/>
    <mergeCell ref="A79:A81"/>
    <mergeCell ref="B79:B81"/>
    <mergeCell ref="C79:C81"/>
    <mergeCell ref="D79:D81"/>
    <mergeCell ref="E79:E81"/>
    <mergeCell ref="F79:F81"/>
    <mergeCell ref="A76:A78"/>
    <mergeCell ref="B76:B78"/>
    <mergeCell ref="C76:C78"/>
    <mergeCell ref="D76:D78"/>
    <mergeCell ref="E70:E72"/>
    <mergeCell ref="F70:F72"/>
    <mergeCell ref="A73:A75"/>
    <mergeCell ref="B73:B75"/>
    <mergeCell ref="C73:C75"/>
    <mergeCell ref="D73:D75"/>
    <mergeCell ref="B54:B64"/>
    <mergeCell ref="E73:E75"/>
    <mergeCell ref="F73:F75"/>
    <mergeCell ref="A70:A72"/>
    <mergeCell ref="B70:B72"/>
    <mergeCell ref="C70:C72"/>
    <mergeCell ref="D70:D72"/>
    <mergeCell ref="F31:F53"/>
    <mergeCell ref="E54:E64"/>
    <mergeCell ref="F54:F64"/>
    <mergeCell ref="A65:A69"/>
    <mergeCell ref="B65:B69"/>
    <mergeCell ref="C65:C69"/>
    <mergeCell ref="D65:D69"/>
    <mergeCell ref="E65:E69"/>
    <mergeCell ref="F65:F69"/>
    <mergeCell ref="A54:A64"/>
    <mergeCell ref="E6:E24"/>
    <mergeCell ref="C54:C64"/>
    <mergeCell ref="D54:D64"/>
    <mergeCell ref="E25:E30"/>
    <mergeCell ref="F25:F30"/>
    <mergeCell ref="A31:A53"/>
    <mergeCell ref="B31:B53"/>
    <mergeCell ref="C31:C53"/>
    <mergeCell ref="D31:D53"/>
    <mergeCell ref="E31:E53"/>
    <mergeCell ref="F6:F24"/>
    <mergeCell ref="A25:A30"/>
    <mergeCell ref="B25:B30"/>
    <mergeCell ref="C25:C30"/>
    <mergeCell ref="D25:D30"/>
    <mergeCell ref="B3:J3"/>
    <mergeCell ref="A6:A24"/>
    <mergeCell ref="B6:B24"/>
    <mergeCell ref="C6:C24"/>
    <mergeCell ref="D6:D24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r:id="rId1"/>
  <rowBreaks count="4" manualBreakCount="4">
    <brk id="53" max="255" man="1"/>
    <brk id="75" max="255" man="1"/>
    <brk id="91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zoomScaleNormal="90" zoomScaleSheetLayoutView="100" zoomScalePageLayoutView="0" workbookViewId="0" topLeftCell="A2">
      <selection activeCell="J27" sqref="J27"/>
    </sheetView>
  </sheetViews>
  <sheetFormatPr defaultColWidth="9.00390625" defaultRowHeight="12.75"/>
  <cols>
    <col min="1" max="1" width="5.375" style="1" customWidth="1"/>
    <col min="2" max="2" width="15.125" style="1" customWidth="1"/>
    <col min="3" max="3" width="10.875" style="1" customWidth="1"/>
    <col min="4" max="4" width="9.625" style="1" customWidth="1"/>
    <col min="5" max="5" width="21.00390625" style="1" customWidth="1"/>
    <col min="6" max="6" width="10.125" style="1" customWidth="1"/>
    <col min="7" max="7" width="29.375" style="1" customWidth="1"/>
    <col min="8" max="8" width="25.00390625" style="1" customWidth="1"/>
    <col min="9" max="9" width="12.75390625" style="54" customWidth="1"/>
    <col min="10" max="10" width="12.875" style="54" customWidth="1"/>
    <col min="11" max="11" width="11.75390625" style="1" customWidth="1"/>
    <col min="12" max="16384" width="9.125" style="1" customWidth="1"/>
  </cols>
  <sheetData>
    <row r="1" ht="12.75">
      <c r="B1" s="1" t="s">
        <v>151</v>
      </c>
    </row>
    <row r="2" ht="12.75">
      <c r="B2" s="1" t="s">
        <v>152</v>
      </c>
    </row>
    <row r="3" spans="2:10" ht="19.5">
      <c r="B3" s="556" t="s">
        <v>387</v>
      </c>
      <c r="C3" s="556"/>
      <c r="D3" s="556"/>
      <c r="E3" s="556"/>
      <c r="F3" s="556"/>
      <c r="G3" s="556"/>
      <c r="H3" s="556"/>
      <c r="I3" s="556"/>
      <c r="J3" s="556"/>
    </row>
    <row r="5" spans="1:10" s="7" customFormat="1" ht="69.75" customHeight="1">
      <c r="A5" s="77" t="s">
        <v>154</v>
      </c>
      <c r="B5" s="3" t="s">
        <v>155</v>
      </c>
      <c r="C5" s="4" t="s">
        <v>156</v>
      </c>
      <c r="D5" s="4" t="s">
        <v>157</v>
      </c>
      <c r="E5" s="78" t="s">
        <v>158</v>
      </c>
      <c r="F5" s="4" t="s">
        <v>159</v>
      </c>
      <c r="G5" s="4" t="s">
        <v>388</v>
      </c>
      <c r="H5" s="4" t="s">
        <v>161</v>
      </c>
      <c r="I5" s="79" t="s">
        <v>162</v>
      </c>
      <c r="J5" s="80" t="s">
        <v>312</v>
      </c>
    </row>
    <row r="6" spans="1:10" ht="54" customHeight="1">
      <c r="A6" s="561">
        <v>1</v>
      </c>
      <c r="B6" s="553" t="s">
        <v>176</v>
      </c>
      <c r="C6" s="554" t="s">
        <v>164</v>
      </c>
      <c r="D6" s="555" t="s">
        <v>165</v>
      </c>
      <c r="E6" s="554" t="s">
        <v>389</v>
      </c>
      <c r="F6" s="552" t="s">
        <v>390</v>
      </c>
      <c r="G6" s="9" t="s">
        <v>391</v>
      </c>
      <c r="H6" s="9" t="s">
        <v>190</v>
      </c>
      <c r="I6" s="81"/>
      <c r="J6" s="49"/>
    </row>
    <row r="7" spans="1:10" ht="25.5">
      <c r="A7" s="561"/>
      <c r="B7" s="553"/>
      <c r="C7" s="554"/>
      <c r="D7" s="555"/>
      <c r="E7" s="554"/>
      <c r="F7" s="552"/>
      <c r="G7" s="30">
        <v>639000</v>
      </c>
      <c r="H7" s="31" t="s">
        <v>316</v>
      </c>
      <c r="I7" s="82"/>
      <c r="J7" s="83"/>
    </row>
    <row r="8" spans="1:10" ht="12.75">
      <c r="A8" s="561"/>
      <c r="B8" s="553"/>
      <c r="C8" s="554"/>
      <c r="D8" s="555"/>
      <c r="E8" s="554"/>
      <c r="F8" s="552"/>
      <c r="G8" s="34"/>
      <c r="H8" s="35"/>
      <c r="I8" s="84">
        <v>39462</v>
      </c>
      <c r="J8" s="85">
        <v>84000</v>
      </c>
    </row>
    <row r="9" spans="1:10" ht="12.75">
      <c r="A9" s="561"/>
      <c r="B9" s="553"/>
      <c r="C9" s="554"/>
      <c r="D9" s="555"/>
      <c r="E9" s="554"/>
      <c r="F9" s="552"/>
      <c r="G9" s="34"/>
      <c r="H9" s="35"/>
      <c r="I9" s="84">
        <v>39507</v>
      </c>
      <c r="J9" s="85">
        <v>3000</v>
      </c>
    </row>
    <row r="10" spans="1:10" ht="12.75">
      <c r="A10" s="561"/>
      <c r="B10" s="553"/>
      <c r="C10" s="554"/>
      <c r="D10" s="555"/>
      <c r="E10" s="554"/>
      <c r="F10" s="552"/>
      <c r="G10" s="34"/>
      <c r="H10" s="35"/>
      <c r="I10" s="84">
        <v>39554</v>
      </c>
      <c r="J10" s="85">
        <v>112000</v>
      </c>
    </row>
    <row r="11" spans="1:10" ht="12.75">
      <c r="A11" s="561"/>
      <c r="B11" s="553"/>
      <c r="C11" s="554"/>
      <c r="D11" s="555"/>
      <c r="E11" s="554"/>
      <c r="F11" s="552"/>
      <c r="G11" s="34"/>
      <c r="H11" s="35"/>
      <c r="I11" s="84">
        <v>39599</v>
      </c>
      <c r="J11" s="85">
        <v>3000</v>
      </c>
    </row>
    <row r="12" spans="1:10" ht="12.75">
      <c r="A12" s="561"/>
      <c r="B12" s="553"/>
      <c r="C12" s="554"/>
      <c r="D12" s="555"/>
      <c r="E12" s="554"/>
      <c r="F12" s="552"/>
      <c r="G12" s="34"/>
      <c r="H12" s="35"/>
      <c r="I12" s="84">
        <v>39605</v>
      </c>
      <c r="J12" s="85">
        <v>56000</v>
      </c>
    </row>
    <row r="13" spans="1:10" ht="12.75">
      <c r="A13" s="561"/>
      <c r="B13" s="553"/>
      <c r="C13" s="554"/>
      <c r="D13" s="555"/>
      <c r="E13" s="554"/>
      <c r="F13" s="552"/>
      <c r="G13" s="34"/>
      <c r="H13" s="35"/>
      <c r="I13" s="84">
        <v>39629</v>
      </c>
      <c r="J13" s="85">
        <v>3000</v>
      </c>
    </row>
    <row r="14" spans="1:10" ht="12.75">
      <c r="A14" s="561"/>
      <c r="B14" s="553"/>
      <c r="C14" s="554"/>
      <c r="D14" s="555"/>
      <c r="E14" s="554"/>
      <c r="F14" s="552"/>
      <c r="G14" s="34"/>
      <c r="H14" s="35"/>
      <c r="I14" s="84">
        <v>39691</v>
      </c>
      <c r="J14" s="85">
        <v>3000</v>
      </c>
    </row>
    <row r="15" spans="1:10" ht="12.75" hidden="1">
      <c r="A15" s="561"/>
      <c r="B15" s="553"/>
      <c r="C15" s="554"/>
      <c r="D15" s="555"/>
      <c r="E15" s="554"/>
      <c r="F15" s="552"/>
      <c r="G15" s="34"/>
      <c r="H15" s="35"/>
      <c r="I15" s="84"/>
      <c r="J15" s="85"/>
    </row>
    <row r="16" spans="1:10" ht="12.75" hidden="1">
      <c r="A16" s="561"/>
      <c r="B16" s="553"/>
      <c r="C16" s="554"/>
      <c r="D16" s="555"/>
      <c r="E16" s="554"/>
      <c r="F16" s="552"/>
      <c r="G16" s="34"/>
      <c r="H16" s="35"/>
      <c r="I16" s="84"/>
      <c r="J16" s="85"/>
    </row>
    <row r="17" spans="1:10" ht="12.75" hidden="1">
      <c r="A17" s="561"/>
      <c r="B17" s="553"/>
      <c r="C17" s="554"/>
      <c r="D17" s="555"/>
      <c r="E17" s="554"/>
      <c r="F17" s="552"/>
      <c r="G17" s="34"/>
      <c r="H17" s="35"/>
      <c r="I17" s="84"/>
      <c r="J17" s="85"/>
    </row>
    <row r="18" spans="1:10" ht="12.75" hidden="1">
      <c r="A18" s="561"/>
      <c r="B18" s="553"/>
      <c r="C18" s="554"/>
      <c r="D18" s="555"/>
      <c r="E18" s="554"/>
      <c r="F18" s="552"/>
      <c r="G18" s="34"/>
      <c r="H18" s="35"/>
      <c r="I18" s="84"/>
      <c r="J18" s="85"/>
    </row>
    <row r="19" spans="1:10" ht="12.75" hidden="1">
      <c r="A19" s="561"/>
      <c r="B19" s="553"/>
      <c r="C19" s="554"/>
      <c r="D19" s="555"/>
      <c r="E19" s="554"/>
      <c r="F19" s="552"/>
      <c r="G19" s="34"/>
      <c r="H19" s="35"/>
      <c r="I19" s="84"/>
      <c r="J19" s="85"/>
    </row>
    <row r="20" spans="1:10" ht="12.75" hidden="1">
      <c r="A20" s="561"/>
      <c r="B20" s="553"/>
      <c r="C20" s="554"/>
      <c r="D20" s="555"/>
      <c r="E20" s="554"/>
      <c r="F20" s="552"/>
      <c r="G20" s="34"/>
      <c r="H20" s="35"/>
      <c r="I20" s="84"/>
      <c r="J20" s="85"/>
    </row>
    <row r="21" spans="1:10" ht="12.75">
      <c r="A21" s="561"/>
      <c r="B21" s="553"/>
      <c r="C21" s="554"/>
      <c r="D21" s="555"/>
      <c r="E21" s="554"/>
      <c r="F21" s="552"/>
      <c r="G21" s="34"/>
      <c r="H21" s="35"/>
      <c r="I21" s="84">
        <v>39721</v>
      </c>
      <c r="J21" s="85">
        <v>12000</v>
      </c>
    </row>
    <row r="22" spans="1:10" ht="12.75">
      <c r="A22" s="561"/>
      <c r="B22" s="553"/>
      <c r="C22" s="554"/>
      <c r="D22" s="555"/>
      <c r="E22" s="554"/>
      <c r="F22" s="552"/>
      <c r="G22" s="34"/>
      <c r="H22" s="35"/>
      <c r="I22" s="84">
        <v>39735</v>
      </c>
      <c r="J22" s="85">
        <v>56000</v>
      </c>
    </row>
    <row r="23" spans="1:10" ht="12.75">
      <c r="A23" s="561"/>
      <c r="B23" s="553"/>
      <c r="C23" s="554"/>
      <c r="D23" s="555"/>
      <c r="E23" s="554"/>
      <c r="F23" s="552"/>
      <c r="G23" s="34"/>
      <c r="H23" s="35"/>
      <c r="I23" s="84">
        <v>39782</v>
      </c>
      <c r="J23" s="85">
        <v>3000</v>
      </c>
    </row>
    <row r="24" spans="1:10" ht="12.75">
      <c r="A24" s="561"/>
      <c r="B24" s="553"/>
      <c r="C24" s="554"/>
      <c r="D24" s="555"/>
      <c r="E24" s="554"/>
      <c r="F24" s="552"/>
      <c r="G24" s="34"/>
      <c r="H24" s="35"/>
      <c r="I24" s="84">
        <v>39783</v>
      </c>
      <c r="J24" s="85">
        <v>84000</v>
      </c>
    </row>
    <row r="25" spans="1:10" ht="12.75">
      <c r="A25" s="561"/>
      <c r="B25" s="553"/>
      <c r="C25" s="554"/>
      <c r="D25" s="555"/>
      <c r="E25" s="554"/>
      <c r="F25" s="552"/>
      <c r="G25" s="34"/>
      <c r="H25" s="35"/>
      <c r="I25" s="84">
        <v>39812</v>
      </c>
      <c r="J25" s="85">
        <v>3000</v>
      </c>
    </row>
    <row r="26" spans="1:10" ht="12.75">
      <c r="A26" s="561"/>
      <c r="B26" s="553"/>
      <c r="C26" s="554"/>
      <c r="D26" s="555"/>
      <c r="E26" s="554"/>
      <c r="F26" s="552"/>
      <c r="G26" s="34"/>
      <c r="H26" s="35"/>
      <c r="I26" s="84">
        <v>39812</v>
      </c>
      <c r="J26" s="85">
        <v>56000</v>
      </c>
    </row>
    <row r="27" spans="1:10" ht="12.75">
      <c r="A27" s="561"/>
      <c r="B27" s="553"/>
      <c r="C27" s="554"/>
      <c r="D27" s="555"/>
      <c r="E27" s="554"/>
      <c r="F27" s="552"/>
      <c r="G27" s="34"/>
      <c r="H27" s="35"/>
      <c r="I27" s="84">
        <v>39923</v>
      </c>
      <c r="J27" s="85">
        <v>56000</v>
      </c>
    </row>
    <row r="28" spans="1:11" ht="12.75" customHeight="1">
      <c r="A28" s="561"/>
      <c r="B28" s="553"/>
      <c r="C28" s="554"/>
      <c r="D28" s="555"/>
      <c r="E28" s="554"/>
      <c r="F28" s="552"/>
      <c r="G28" s="22">
        <v>39813</v>
      </c>
      <c r="H28" s="23"/>
      <c r="I28" s="86"/>
      <c r="J28" s="87">
        <f>SUM(J6:J27)</f>
        <v>534000</v>
      </c>
      <c r="K28" s="25">
        <f>G7-J28</f>
        <v>105000</v>
      </c>
    </row>
    <row r="29" spans="1:10" ht="55.5" customHeight="1">
      <c r="A29" s="561">
        <f>A6+1</f>
        <v>2</v>
      </c>
      <c r="B29" s="553" t="s">
        <v>176</v>
      </c>
      <c r="C29" s="554" t="s">
        <v>164</v>
      </c>
      <c r="D29" s="554" t="s">
        <v>317</v>
      </c>
      <c r="E29" s="554" t="s">
        <v>392</v>
      </c>
      <c r="F29" s="552" t="s">
        <v>393</v>
      </c>
      <c r="G29" s="9" t="s">
        <v>394</v>
      </c>
      <c r="H29" s="9" t="s">
        <v>321</v>
      </c>
      <c r="I29" s="81"/>
      <c r="J29" s="49"/>
    </row>
    <row r="30" spans="1:10" ht="38.25">
      <c r="A30" s="561"/>
      <c r="B30" s="553"/>
      <c r="C30" s="554"/>
      <c r="D30" s="554"/>
      <c r="E30" s="554"/>
      <c r="F30" s="552"/>
      <c r="G30" s="30">
        <v>161412.2</v>
      </c>
      <c r="H30" s="31" t="s">
        <v>322</v>
      </c>
      <c r="I30" s="82"/>
      <c r="J30" s="85"/>
    </row>
    <row r="31" spans="1:10" ht="12.75">
      <c r="A31" s="561"/>
      <c r="B31" s="553"/>
      <c r="C31" s="554"/>
      <c r="D31" s="554"/>
      <c r="E31" s="554"/>
      <c r="F31" s="552"/>
      <c r="G31" s="34"/>
      <c r="H31" s="35"/>
      <c r="I31" s="84">
        <v>39478</v>
      </c>
      <c r="J31" s="85">
        <v>17775.52</v>
      </c>
    </row>
    <row r="32" spans="1:10" ht="12.75">
      <c r="A32" s="561"/>
      <c r="B32" s="553"/>
      <c r="C32" s="554"/>
      <c r="D32" s="554"/>
      <c r="E32" s="554"/>
      <c r="F32" s="552"/>
      <c r="G32" s="34"/>
      <c r="H32" s="35"/>
      <c r="I32" s="84">
        <v>39507</v>
      </c>
      <c r="J32" s="85">
        <v>6713.02</v>
      </c>
    </row>
    <row r="33" spans="1:10" ht="12.75">
      <c r="A33" s="561"/>
      <c r="B33" s="553"/>
      <c r="C33" s="554"/>
      <c r="D33" s="554"/>
      <c r="E33" s="554"/>
      <c r="F33" s="552"/>
      <c r="G33" s="34"/>
      <c r="H33" s="35"/>
      <c r="I33" s="84">
        <v>39538</v>
      </c>
      <c r="J33" s="85">
        <v>12332.18</v>
      </c>
    </row>
    <row r="34" spans="1:10" ht="12.75">
      <c r="A34" s="561"/>
      <c r="B34" s="553"/>
      <c r="C34" s="554"/>
      <c r="D34" s="554"/>
      <c r="E34" s="554"/>
      <c r="F34" s="552"/>
      <c r="G34" s="34"/>
      <c r="H34" s="35"/>
      <c r="I34" s="84">
        <v>39568</v>
      </c>
      <c r="J34" s="85">
        <v>13057.88</v>
      </c>
    </row>
    <row r="35" spans="1:10" ht="12.75">
      <c r="A35" s="561"/>
      <c r="B35" s="553"/>
      <c r="C35" s="554"/>
      <c r="D35" s="554"/>
      <c r="E35" s="554"/>
      <c r="F35" s="552"/>
      <c r="G35" s="34"/>
      <c r="H35" s="35"/>
      <c r="I35" s="84">
        <v>39598</v>
      </c>
      <c r="J35" s="85">
        <v>13057.88</v>
      </c>
    </row>
    <row r="36" spans="1:10" ht="12.75">
      <c r="A36" s="561"/>
      <c r="B36" s="553"/>
      <c r="C36" s="554"/>
      <c r="D36" s="554"/>
      <c r="E36" s="554"/>
      <c r="F36" s="552"/>
      <c r="G36" s="34"/>
      <c r="H36" s="35"/>
      <c r="I36" s="84">
        <v>39629</v>
      </c>
      <c r="J36" s="85">
        <v>13057.88</v>
      </c>
    </row>
    <row r="37" spans="1:10" ht="12.75">
      <c r="A37" s="561"/>
      <c r="B37" s="553"/>
      <c r="C37" s="554"/>
      <c r="D37" s="554"/>
      <c r="E37" s="554"/>
      <c r="F37" s="552"/>
      <c r="G37" s="34"/>
      <c r="H37" s="35"/>
      <c r="I37" s="84">
        <v>39660</v>
      </c>
      <c r="J37" s="85">
        <v>14236.29</v>
      </c>
    </row>
    <row r="38" spans="1:10" ht="12.75">
      <c r="A38" s="561"/>
      <c r="B38" s="553"/>
      <c r="C38" s="554"/>
      <c r="D38" s="554"/>
      <c r="E38" s="554"/>
      <c r="F38" s="552"/>
      <c r="G38" s="34"/>
      <c r="H38" s="35"/>
      <c r="I38" s="84">
        <v>39691</v>
      </c>
      <c r="J38" s="85">
        <v>14236.31</v>
      </c>
    </row>
    <row r="39" spans="1:10" ht="12.75">
      <c r="A39" s="561"/>
      <c r="B39" s="553"/>
      <c r="C39" s="554"/>
      <c r="D39" s="554"/>
      <c r="E39" s="554"/>
      <c r="F39" s="552"/>
      <c r="G39" s="34"/>
      <c r="H39" s="35"/>
      <c r="I39" s="84">
        <v>39721</v>
      </c>
      <c r="J39" s="85">
        <v>14236.31</v>
      </c>
    </row>
    <row r="40" spans="1:10" ht="12.75">
      <c r="A40" s="561"/>
      <c r="B40" s="553"/>
      <c r="C40" s="554"/>
      <c r="D40" s="554"/>
      <c r="E40" s="554"/>
      <c r="F40" s="552"/>
      <c r="G40" s="34"/>
      <c r="H40" s="35"/>
      <c r="I40" s="84">
        <v>39752</v>
      </c>
      <c r="J40" s="85">
        <v>14236.31</v>
      </c>
    </row>
    <row r="41" spans="1:10" ht="12.75">
      <c r="A41" s="561"/>
      <c r="B41" s="553"/>
      <c r="C41" s="554"/>
      <c r="D41" s="554"/>
      <c r="E41" s="554"/>
      <c r="F41" s="552"/>
      <c r="G41" s="34"/>
      <c r="H41" s="35"/>
      <c r="I41" s="84">
        <v>39782</v>
      </c>
      <c r="J41" s="85">
        <v>14236.31</v>
      </c>
    </row>
    <row r="42" spans="1:10" ht="12.75">
      <c r="A42" s="561"/>
      <c r="B42" s="553"/>
      <c r="C42" s="554"/>
      <c r="D42" s="554"/>
      <c r="E42" s="554"/>
      <c r="F42" s="552"/>
      <c r="G42" s="34"/>
      <c r="H42" s="35"/>
      <c r="I42" s="84">
        <v>39808</v>
      </c>
      <c r="J42" s="85">
        <v>14236.31</v>
      </c>
    </row>
    <row r="43" spans="1:11" ht="13.5" customHeight="1">
      <c r="A43" s="561"/>
      <c r="B43" s="553"/>
      <c r="C43" s="554"/>
      <c r="D43" s="554"/>
      <c r="E43" s="554"/>
      <c r="F43" s="552"/>
      <c r="G43" s="22">
        <v>39813</v>
      </c>
      <c r="H43" s="23"/>
      <c r="I43" s="86"/>
      <c r="J43" s="87">
        <f>SUM(J29:J42)</f>
        <v>161412.19999999998</v>
      </c>
      <c r="K43" s="25">
        <f>G30-J43</f>
        <v>0</v>
      </c>
    </row>
    <row r="44" spans="1:10" ht="30" customHeight="1">
      <c r="A44" s="561">
        <f>A29+1</f>
        <v>3</v>
      </c>
      <c r="B44" s="553" t="s">
        <v>176</v>
      </c>
      <c r="C44" s="554" t="s">
        <v>164</v>
      </c>
      <c r="D44" s="554" t="s">
        <v>317</v>
      </c>
      <c r="E44" s="554" t="s">
        <v>395</v>
      </c>
      <c r="F44" s="552" t="s">
        <v>396</v>
      </c>
      <c r="G44" s="9" t="s">
        <v>397</v>
      </c>
      <c r="H44" s="9" t="s">
        <v>398</v>
      </c>
      <c r="I44" s="81"/>
      <c r="J44" s="49"/>
    </row>
    <row r="45" spans="1:10" ht="38.25">
      <c r="A45" s="561"/>
      <c r="B45" s="553"/>
      <c r="C45" s="554"/>
      <c r="D45" s="554"/>
      <c r="E45" s="554"/>
      <c r="F45" s="552"/>
      <c r="G45" s="13">
        <v>370452</v>
      </c>
      <c r="H45" s="14" t="s">
        <v>399</v>
      </c>
      <c r="I45" s="84"/>
      <c r="J45" s="52"/>
    </row>
    <row r="46" spans="1:10" ht="12.75">
      <c r="A46" s="561"/>
      <c r="B46" s="553"/>
      <c r="C46" s="554"/>
      <c r="D46" s="554"/>
      <c r="E46" s="554"/>
      <c r="F46" s="552"/>
      <c r="G46" s="27"/>
      <c r="H46" s="18"/>
      <c r="I46" s="88">
        <v>39478</v>
      </c>
      <c r="J46" s="89">
        <v>7452</v>
      </c>
    </row>
    <row r="47" spans="1:10" ht="12.75">
      <c r="A47" s="561"/>
      <c r="B47" s="553"/>
      <c r="C47" s="554"/>
      <c r="D47" s="554"/>
      <c r="E47" s="554"/>
      <c r="F47" s="552"/>
      <c r="G47" s="27"/>
      <c r="H47" s="18"/>
      <c r="I47" s="88">
        <v>39507</v>
      </c>
      <c r="J47" s="89">
        <v>33000</v>
      </c>
    </row>
    <row r="48" spans="1:10" ht="12.75">
      <c r="A48" s="561"/>
      <c r="B48" s="553"/>
      <c r="C48" s="554"/>
      <c r="D48" s="554"/>
      <c r="E48" s="554"/>
      <c r="F48" s="552"/>
      <c r="G48" s="27"/>
      <c r="H48" s="18"/>
      <c r="I48" s="88">
        <v>39539</v>
      </c>
      <c r="J48" s="89">
        <v>33000</v>
      </c>
    </row>
    <row r="49" spans="1:10" ht="12.75">
      <c r="A49" s="561"/>
      <c r="B49" s="553"/>
      <c r="C49" s="554"/>
      <c r="D49" s="554"/>
      <c r="E49" s="554"/>
      <c r="F49" s="552"/>
      <c r="G49" s="27"/>
      <c r="H49" s="18"/>
      <c r="I49" s="88">
        <v>39568</v>
      </c>
      <c r="J49" s="89">
        <v>33000</v>
      </c>
    </row>
    <row r="50" spans="1:10" ht="12.75">
      <c r="A50" s="561"/>
      <c r="B50" s="553"/>
      <c r="C50" s="554"/>
      <c r="D50" s="554"/>
      <c r="E50" s="554"/>
      <c r="F50" s="552"/>
      <c r="G50" s="27"/>
      <c r="H50" s="18"/>
      <c r="I50" s="88">
        <v>39599</v>
      </c>
      <c r="J50" s="89">
        <v>33000</v>
      </c>
    </row>
    <row r="51" spans="1:10" ht="12.75">
      <c r="A51" s="561"/>
      <c r="B51" s="553"/>
      <c r="C51" s="554"/>
      <c r="D51" s="554"/>
      <c r="E51" s="554"/>
      <c r="F51" s="552"/>
      <c r="G51" s="27"/>
      <c r="H51" s="18"/>
      <c r="I51" s="88">
        <v>39630</v>
      </c>
      <c r="J51" s="89">
        <v>33000</v>
      </c>
    </row>
    <row r="52" spans="1:10" ht="12.75">
      <c r="A52" s="561"/>
      <c r="B52" s="553"/>
      <c r="C52" s="554"/>
      <c r="D52" s="554"/>
      <c r="E52" s="554"/>
      <c r="F52" s="552"/>
      <c r="G52" s="27"/>
      <c r="H52" s="18"/>
      <c r="I52" s="88">
        <v>39660</v>
      </c>
      <c r="J52" s="89">
        <v>33000</v>
      </c>
    </row>
    <row r="53" spans="1:10" ht="12.75">
      <c r="A53" s="561"/>
      <c r="B53" s="553"/>
      <c r="C53" s="554"/>
      <c r="D53" s="554"/>
      <c r="E53" s="554"/>
      <c r="F53" s="552"/>
      <c r="G53" s="27"/>
      <c r="H53" s="18"/>
      <c r="I53" s="88">
        <v>39691</v>
      </c>
      <c r="J53" s="89">
        <v>33000</v>
      </c>
    </row>
    <row r="54" spans="1:10" ht="12.75">
      <c r="A54" s="561"/>
      <c r="B54" s="553"/>
      <c r="C54" s="554"/>
      <c r="D54" s="554"/>
      <c r="E54" s="554"/>
      <c r="F54" s="552"/>
      <c r="G54" s="27"/>
      <c r="H54" s="18"/>
      <c r="I54" s="88">
        <v>39722</v>
      </c>
      <c r="J54" s="89">
        <v>33000</v>
      </c>
    </row>
    <row r="55" spans="1:10" ht="12.75">
      <c r="A55" s="561"/>
      <c r="B55" s="553"/>
      <c r="C55" s="554"/>
      <c r="D55" s="554"/>
      <c r="E55" s="554"/>
      <c r="F55" s="552"/>
      <c r="G55" s="27"/>
      <c r="H55" s="18"/>
      <c r="I55" s="88">
        <v>39755</v>
      </c>
      <c r="J55" s="89">
        <v>33000</v>
      </c>
    </row>
    <row r="56" spans="1:10" ht="12.75">
      <c r="A56" s="561"/>
      <c r="B56" s="553"/>
      <c r="C56" s="554"/>
      <c r="D56" s="554"/>
      <c r="E56" s="554"/>
      <c r="F56" s="552"/>
      <c r="G56" s="27"/>
      <c r="H56" s="18"/>
      <c r="I56" s="88">
        <v>39782</v>
      </c>
      <c r="J56" s="89">
        <v>33000</v>
      </c>
    </row>
    <row r="57" spans="1:10" ht="12.75">
      <c r="A57" s="561"/>
      <c r="B57" s="553"/>
      <c r="C57" s="554"/>
      <c r="D57" s="554"/>
      <c r="E57" s="554"/>
      <c r="F57" s="552"/>
      <c r="G57" s="27"/>
      <c r="H57" s="18"/>
      <c r="I57" s="88">
        <v>39813</v>
      </c>
      <c r="J57" s="89">
        <v>33000</v>
      </c>
    </row>
    <row r="58" spans="1:11" ht="12.75">
      <c r="A58" s="561"/>
      <c r="B58" s="553"/>
      <c r="C58" s="554"/>
      <c r="D58" s="554"/>
      <c r="E58" s="554"/>
      <c r="F58" s="552"/>
      <c r="G58" s="22">
        <v>39813</v>
      </c>
      <c r="H58" s="23"/>
      <c r="I58" s="86"/>
      <c r="J58" s="24">
        <f>SUM(J44:J57)</f>
        <v>370452</v>
      </c>
      <c r="K58" s="25">
        <f>G45-J58</f>
        <v>0</v>
      </c>
    </row>
    <row r="59" spans="1:10" ht="90" customHeight="1">
      <c r="A59" s="561">
        <f>A44+1</f>
        <v>4</v>
      </c>
      <c r="B59" s="553" t="s">
        <v>176</v>
      </c>
      <c r="C59" s="554" t="s">
        <v>164</v>
      </c>
      <c r="D59" s="555" t="s">
        <v>165</v>
      </c>
      <c r="E59" s="554" t="s">
        <v>400</v>
      </c>
      <c r="F59" s="552" t="s">
        <v>401</v>
      </c>
      <c r="G59" s="9" t="s">
        <v>402</v>
      </c>
      <c r="H59" s="9" t="s">
        <v>240</v>
      </c>
      <c r="I59" s="81"/>
      <c r="J59" s="49"/>
    </row>
    <row r="60" spans="1:10" ht="38.25">
      <c r="A60" s="561"/>
      <c r="B60" s="553"/>
      <c r="C60" s="554"/>
      <c r="D60" s="555"/>
      <c r="E60" s="554"/>
      <c r="F60" s="552"/>
      <c r="G60" s="13">
        <v>2809713.65</v>
      </c>
      <c r="H60" s="14" t="s">
        <v>403</v>
      </c>
      <c r="I60" s="82"/>
      <c r="J60" s="85"/>
    </row>
    <row r="61" spans="1:10" ht="12.75">
      <c r="A61" s="561"/>
      <c r="B61" s="553"/>
      <c r="C61" s="554"/>
      <c r="D61" s="555"/>
      <c r="E61" s="554"/>
      <c r="F61" s="552"/>
      <c r="G61" s="13"/>
      <c r="H61" s="14"/>
      <c r="I61" s="84">
        <v>39644</v>
      </c>
      <c r="J61" s="52">
        <v>2809713.65</v>
      </c>
    </row>
    <row r="62" spans="1:11" ht="12.75">
      <c r="A62" s="561"/>
      <c r="B62" s="553"/>
      <c r="C62" s="554"/>
      <c r="D62" s="555"/>
      <c r="E62" s="554"/>
      <c r="F62" s="552"/>
      <c r="G62" s="22">
        <v>39644</v>
      </c>
      <c r="H62" s="23"/>
      <c r="I62" s="90"/>
      <c r="J62" s="91">
        <f>SUM(J59:J61)</f>
        <v>2809713.65</v>
      </c>
      <c r="K62" s="25">
        <f>G60-J62</f>
        <v>0</v>
      </c>
    </row>
    <row r="63" spans="1:10" ht="103.5" customHeight="1">
      <c r="A63" s="561">
        <f>A59+1</f>
        <v>5</v>
      </c>
      <c r="B63" s="553" t="s">
        <v>176</v>
      </c>
      <c r="C63" s="554" t="s">
        <v>164</v>
      </c>
      <c r="D63" s="554" t="s">
        <v>165</v>
      </c>
      <c r="E63" s="554" t="s">
        <v>400</v>
      </c>
      <c r="F63" s="552" t="s">
        <v>404</v>
      </c>
      <c r="G63" s="9" t="s">
        <v>405</v>
      </c>
      <c r="H63" s="9" t="s">
        <v>240</v>
      </c>
      <c r="I63" s="84"/>
      <c r="J63" s="52"/>
    </row>
    <row r="64" spans="1:10" ht="38.25">
      <c r="A64" s="561"/>
      <c r="B64" s="553"/>
      <c r="C64" s="554"/>
      <c r="D64" s="554"/>
      <c r="E64" s="554"/>
      <c r="F64" s="552"/>
      <c r="G64" s="13">
        <v>2970621</v>
      </c>
      <c r="H64" s="14" t="s">
        <v>403</v>
      </c>
      <c r="I64" s="88">
        <v>39659</v>
      </c>
      <c r="J64" s="89">
        <v>2970621</v>
      </c>
    </row>
    <row r="65" spans="1:12" ht="12.75">
      <c r="A65" s="561"/>
      <c r="B65" s="553"/>
      <c r="C65" s="554"/>
      <c r="D65" s="554"/>
      <c r="E65" s="554"/>
      <c r="F65" s="552"/>
      <c r="G65" s="22">
        <v>39659</v>
      </c>
      <c r="H65" s="23"/>
      <c r="I65" s="92"/>
      <c r="J65" s="91">
        <f>SUM(J63:J64)</f>
        <v>2970621</v>
      </c>
      <c r="K65" s="25">
        <f>G64-J65</f>
        <v>0</v>
      </c>
      <c r="L65" s="7"/>
    </row>
    <row r="66" spans="1:10" ht="106.5" customHeight="1">
      <c r="A66" s="561">
        <f>A63+1</f>
        <v>6</v>
      </c>
      <c r="B66" s="553" t="s">
        <v>176</v>
      </c>
      <c r="C66" s="554" t="s">
        <v>164</v>
      </c>
      <c r="D66" s="554" t="s">
        <v>317</v>
      </c>
      <c r="E66" s="554" t="s">
        <v>406</v>
      </c>
      <c r="F66" s="552" t="s">
        <v>407</v>
      </c>
      <c r="G66" s="9" t="s">
        <v>408</v>
      </c>
      <c r="H66" s="9" t="s">
        <v>409</v>
      </c>
      <c r="I66" s="81"/>
      <c r="J66" s="49"/>
    </row>
    <row r="67" spans="1:10" ht="25.5">
      <c r="A67" s="561"/>
      <c r="B67" s="553"/>
      <c r="C67" s="554"/>
      <c r="D67" s="554"/>
      <c r="E67" s="554"/>
      <c r="F67" s="552"/>
      <c r="G67" s="13">
        <v>200000</v>
      </c>
      <c r="H67" s="14" t="s">
        <v>410</v>
      </c>
      <c r="I67" s="93">
        <v>39568</v>
      </c>
      <c r="J67" s="52">
        <v>200000</v>
      </c>
    </row>
    <row r="68" spans="1:11" ht="12.75">
      <c r="A68" s="561"/>
      <c r="B68" s="553"/>
      <c r="C68" s="554"/>
      <c r="D68" s="554"/>
      <c r="E68" s="554"/>
      <c r="F68" s="552"/>
      <c r="G68" s="45">
        <v>39568</v>
      </c>
      <c r="H68" s="46"/>
      <c r="I68" s="90"/>
      <c r="J68" s="24">
        <f>SUM(J66:J67)</f>
        <v>200000</v>
      </c>
      <c r="K68" s="25">
        <f>G67-J68</f>
        <v>0</v>
      </c>
    </row>
    <row r="69" spans="1:10" ht="45.75" customHeight="1">
      <c r="A69" s="561">
        <f>A66+1</f>
        <v>7</v>
      </c>
      <c r="B69" s="553" t="s">
        <v>176</v>
      </c>
      <c r="C69" s="554"/>
      <c r="D69" s="555" t="s">
        <v>165</v>
      </c>
      <c r="E69" s="554" t="s">
        <v>411</v>
      </c>
      <c r="F69" s="552" t="s">
        <v>412</v>
      </c>
      <c r="G69" s="9" t="s">
        <v>413</v>
      </c>
      <c r="H69" s="9" t="s">
        <v>414</v>
      </c>
      <c r="I69" s="81"/>
      <c r="J69" s="49"/>
    </row>
    <row r="70" spans="1:10" ht="38.25">
      <c r="A70" s="561"/>
      <c r="B70" s="553"/>
      <c r="C70" s="554"/>
      <c r="D70" s="555"/>
      <c r="E70" s="555"/>
      <c r="F70" s="552"/>
      <c r="G70" s="13">
        <v>5567337</v>
      </c>
      <c r="H70" s="14" t="s">
        <v>415</v>
      </c>
      <c r="I70" s="93">
        <v>39706</v>
      </c>
      <c r="J70" s="52">
        <v>5567337</v>
      </c>
    </row>
    <row r="71" spans="1:11" ht="12.75">
      <c r="A71" s="561"/>
      <c r="B71" s="553"/>
      <c r="C71" s="554"/>
      <c r="D71" s="555"/>
      <c r="E71" s="555"/>
      <c r="F71" s="552"/>
      <c r="G71" s="45">
        <v>39691</v>
      </c>
      <c r="H71" s="46"/>
      <c r="I71" s="90"/>
      <c r="J71" s="94">
        <f>SUM(J69:J70)</f>
        <v>5567337</v>
      </c>
      <c r="K71" s="25">
        <f>G70-J71</f>
        <v>0</v>
      </c>
    </row>
    <row r="72" spans="1:10" ht="104.25" customHeight="1">
      <c r="A72" s="561">
        <f>A69+1</f>
        <v>8</v>
      </c>
      <c r="B72" s="565" t="s">
        <v>176</v>
      </c>
      <c r="C72" s="562" t="s">
        <v>164</v>
      </c>
      <c r="D72" s="562" t="s">
        <v>317</v>
      </c>
      <c r="E72" s="562" t="s">
        <v>416</v>
      </c>
      <c r="F72" s="564" t="s">
        <v>417</v>
      </c>
      <c r="G72" s="95" t="s">
        <v>418</v>
      </c>
      <c r="H72" s="95" t="s">
        <v>235</v>
      </c>
      <c r="I72" s="81"/>
      <c r="J72" s="49"/>
    </row>
    <row r="73" spans="1:10" ht="25.5">
      <c r="A73" s="561"/>
      <c r="B73" s="565"/>
      <c r="C73" s="562"/>
      <c r="D73" s="562"/>
      <c r="E73" s="562"/>
      <c r="F73" s="564"/>
      <c r="G73" s="96">
        <v>287806.97</v>
      </c>
      <c r="H73" s="97" t="s">
        <v>419</v>
      </c>
      <c r="I73" s="93">
        <v>39721</v>
      </c>
      <c r="J73" s="52">
        <v>287806.97</v>
      </c>
    </row>
    <row r="74" spans="1:11" ht="12.75">
      <c r="A74" s="561"/>
      <c r="B74" s="565"/>
      <c r="C74" s="562"/>
      <c r="D74" s="562"/>
      <c r="E74" s="562"/>
      <c r="F74" s="564"/>
      <c r="G74" s="57">
        <v>39721</v>
      </c>
      <c r="H74" s="98"/>
      <c r="I74" s="90"/>
      <c r="J74" s="87">
        <f>SUM(J72:J73)</f>
        <v>287806.97</v>
      </c>
      <c r="K74" s="25">
        <f>G73-J74</f>
        <v>0</v>
      </c>
    </row>
    <row r="75" spans="1:10" ht="93" customHeight="1">
      <c r="A75" s="566">
        <f>A72+1</f>
        <v>9</v>
      </c>
      <c r="B75" s="565" t="s">
        <v>176</v>
      </c>
      <c r="C75" s="562" t="s">
        <v>164</v>
      </c>
      <c r="D75" s="563" t="s">
        <v>165</v>
      </c>
      <c r="E75" s="562" t="s">
        <v>420</v>
      </c>
      <c r="F75" s="564" t="s">
        <v>421</v>
      </c>
      <c r="G75" s="95" t="s">
        <v>422</v>
      </c>
      <c r="H75" s="95" t="s">
        <v>423</v>
      </c>
      <c r="I75" s="81"/>
      <c r="J75" s="49"/>
    </row>
    <row r="76" spans="1:11" ht="25.5">
      <c r="A76" s="566"/>
      <c r="B76" s="565"/>
      <c r="C76" s="562"/>
      <c r="D76" s="563"/>
      <c r="E76" s="563"/>
      <c r="F76" s="564"/>
      <c r="G76" s="96">
        <v>149912.98</v>
      </c>
      <c r="H76" s="97" t="s">
        <v>424</v>
      </c>
      <c r="I76" s="93">
        <v>39812</v>
      </c>
      <c r="J76" s="52">
        <v>23637.6</v>
      </c>
      <c r="K76" s="53"/>
    </row>
    <row r="77" spans="1:11" ht="12.75">
      <c r="A77" s="566"/>
      <c r="B77" s="565"/>
      <c r="C77" s="562"/>
      <c r="D77" s="563"/>
      <c r="E77" s="563"/>
      <c r="F77" s="564"/>
      <c r="G77" s="57">
        <v>39813</v>
      </c>
      <c r="H77" s="98"/>
      <c r="I77" s="90"/>
      <c r="J77" s="87">
        <f>SUM(J75:J76)</f>
        <v>23637.6</v>
      </c>
      <c r="K77" s="25">
        <f>G76-J77</f>
        <v>126275.38</v>
      </c>
    </row>
    <row r="78" spans="1:11" ht="54.75" customHeight="1">
      <c r="A78" s="566">
        <f>A75+1</f>
        <v>10</v>
      </c>
      <c r="B78" s="565" t="s">
        <v>176</v>
      </c>
      <c r="C78" s="562" t="s">
        <v>164</v>
      </c>
      <c r="D78" s="562" t="s">
        <v>317</v>
      </c>
      <c r="E78" s="562" t="s">
        <v>425</v>
      </c>
      <c r="F78" s="564" t="s">
        <v>426</v>
      </c>
      <c r="G78" s="95" t="s">
        <v>427</v>
      </c>
      <c r="H78" s="95" t="s">
        <v>428</v>
      </c>
      <c r="I78" s="81"/>
      <c r="J78" s="49"/>
      <c r="K78" s="25"/>
    </row>
    <row r="79" spans="1:10" ht="38.25">
      <c r="A79" s="566"/>
      <c r="B79" s="565"/>
      <c r="C79" s="562"/>
      <c r="D79" s="562"/>
      <c r="E79" s="562"/>
      <c r="F79" s="564"/>
      <c r="G79" s="99" t="s">
        <v>429</v>
      </c>
      <c r="H79" s="97" t="s">
        <v>430</v>
      </c>
      <c r="I79" s="93">
        <v>39782</v>
      </c>
      <c r="J79" s="52">
        <v>23309.89</v>
      </c>
    </row>
    <row r="80" spans="1:11" ht="12.75">
      <c r="A80" s="566"/>
      <c r="B80" s="565"/>
      <c r="C80" s="562"/>
      <c r="D80" s="562"/>
      <c r="E80" s="562"/>
      <c r="F80" s="564"/>
      <c r="G80" s="57">
        <v>39782</v>
      </c>
      <c r="H80" s="98"/>
      <c r="I80" s="90"/>
      <c r="J80" s="87">
        <f>SUM(J78:J79)</f>
        <v>23309.89</v>
      </c>
      <c r="K80" s="25">
        <f>G79-J80</f>
        <v>0</v>
      </c>
    </row>
    <row r="81" spans="1:11" ht="44.25" customHeight="1">
      <c r="A81" s="566">
        <f>A78+1</f>
        <v>11</v>
      </c>
      <c r="B81" s="565" t="s">
        <v>176</v>
      </c>
      <c r="C81" s="562" t="s">
        <v>164</v>
      </c>
      <c r="D81" s="562" t="s">
        <v>431</v>
      </c>
      <c r="E81" s="562" t="s">
        <v>432</v>
      </c>
      <c r="F81" s="564" t="s">
        <v>433</v>
      </c>
      <c r="G81" s="95" t="s">
        <v>434</v>
      </c>
      <c r="H81" s="95" t="s">
        <v>435</v>
      </c>
      <c r="I81" s="81"/>
      <c r="J81" s="49"/>
      <c r="K81" s="25"/>
    </row>
    <row r="82" spans="1:10" ht="25.5">
      <c r="A82" s="566"/>
      <c r="B82" s="565"/>
      <c r="C82" s="562"/>
      <c r="D82" s="562"/>
      <c r="E82" s="562"/>
      <c r="F82" s="564"/>
      <c r="G82" s="96">
        <v>1331993.56</v>
      </c>
      <c r="H82" s="97" t="s">
        <v>436</v>
      </c>
      <c r="I82" s="84">
        <v>39779</v>
      </c>
      <c r="J82" s="52">
        <v>1331993.56</v>
      </c>
    </row>
    <row r="83" spans="1:10" ht="12.75">
      <c r="A83" s="566"/>
      <c r="B83" s="565"/>
      <c r="C83" s="562"/>
      <c r="D83" s="562"/>
      <c r="E83" s="562"/>
      <c r="F83" s="564"/>
      <c r="G83" s="100"/>
      <c r="H83" s="101"/>
      <c r="I83" s="82"/>
      <c r="J83" s="89"/>
    </row>
    <row r="84" spans="1:11" ht="12.75">
      <c r="A84" s="566"/>
      <c r="B84" s="565"/>
      <c r="C84" s="562"/>
      <c r="D84" s="562"/>
      <c r="E84" s="562"/>
      <c r="F84" s="564"/>
      <c r="G84" s="57">
        <v>39782</v>
      </c>
      <c r="H84" s="98"/>
      <c r="I84" s="90"/>
      <c r="J84" s="87">
        <f>SUM(J81:J83)</f>
        <v>1331993.56</v>
      </c>
      <c r="K84" s="25">
        <f>G82-J84</f>
        <v>0</v>
      </c>
    </row>
    <row r="85" spans="1:11" ht="21" customHeight="1">
      <c r="A85" s="566">
        <f>A81+1</f>
        <v>12</v>
      </c>
      <c r="B85" s="565" t="s">
        <v>176</v>
      </c>
      <c r="C85" s="562" t="s">
        <v>164</v>
      </c>
      <c r="D85" s="563" t="s">
        <v>431</v>
      </c>
      <c r="E85" s="562" t="s">
        <v>437</v>
      </c>
      <c r="F85" s="564" t="s">
        <v>438</v>
      </c>
      <c r="G85" s="95" t="s">
        <v>382</v>
      </c>
      <c r="H85" s="95" t="s">
        <v>383</v>
      </c>
      <c r="I85" s="81"/>
      <c r="J85" s="49"/>
      <c r="K85" s="25"/>
    </row>
    <row r="86" spans="1:10" ht="38.25">
      <c r="A86" s="566"/>
      <c r="B86" s="565"/>
      <c r="C86" s="562"/>
      <c r="D86" s="563"/>
      <c r="E86" s="563"/>
      <c r="F86" s="564"/>
      <c r="G86" s="96">
        <v>802700</v>
      </c>
      <c r="H86" s="97" t="s">
        <v>439</v>
      </c>
      <c r="I86" s="102"/>
      <c r="J86" s="52"/>
    </row>
    <row r="87" spans="1:10" ht="12.75">
      <c r="A87" s="566"/>
      <c r="B87" s="565"/>
      <c r="C87" s="562"/>
      <c r="D87" s="563"/>
      <c r="E87" s="563"/>
      <c r="F87" s="564"/>
      <c r="G87" s="100"/>
      <c r="H87" s="101"/>
      <c r="I87" s="103">
        <v>39751</v>
      </c>
      <c r="J87" s="89">
        <v>6436</v>
      </c>
    </row>
    <row r="88" spans="1:10" ht="12.75">
      <c r="A88" s="566"/>
      <c r="B88" s="565"/>
      <c r="C88" s="562"/>
      <c r="D88" s="563"/>
      <c r="E88" s="563"/>
      <c r="F88" s="564"/>
      <c r="G88" s="100"/>
      <c r="H88" s="101"/>
      <c r="I88" s="103">
        <v>39762</v>
      </c>
      <c r="J88" s="89">
        <v>417224.4</v>
      </c>
    </row>
    <row r="89" spans="1:10" ht="12.75">
      <c r="A89" s="566"/>
      <c r="B89" s="565"/>
      <c r="C89" s="562"/>
      <c r="D89" s="563"/>
      <c r="E89" s="563"/>
      <c r="F89" s="564"/>
      <c r="G89" s="100"/>
      <c r="H89" s="101"/>
      <c r="I89" s="103">
        <v>39773</v>
      </c>
      <c r="J89" s="89">
        <v>191301.6</v>
      </c>
    </row>
    <row r="90" spans="1:10" ht="12.75">
      <c r="A90" s="566"/>
      <c r="B90" s="565"/>
      <c r="C90" s="562"/>
      <c r="D90" s="563"/>
      <c r="E90" s="563"/>
      <c r="F90" s="564"/>
      <c r="G90" s="100"/>
      <c r="H90" s="101"/>
      <c r="I90" s="103">
        <v>39780</v>
      </c>
      <c r="J90" s="89">
        <v>169212</v>
      </c>
    </row>
    <row r="91" spans="1:10" ht="12.75">
      <c r="A91" s="566"/>
      <c r="B91" s="565"/>
      <c r="C91" s="562"/>
      <c r="D91" s="563"/>
      <c r="E91" s="563"/>
      <c r="F91" s="564"/>
      <c r="G91" s="100"/>
      <c r="H91" s="101"/>
      <c r="I91" s="103">
        <v>39812</v>
      </c>
      <c r="J91" s="89">
        <v>18526</v>
      </c>
    </row>
    <row r="92" spans="1:11" ht="12.75">
      <c r="A92" s="566"/>
      <c r="B92" s="565"/>
      <c r="C92" s="562"/>
      <c r="D92" s="563"/>
      <c r="E92" s="563"/>
      <c r="F92" s="564"/>
      <c r="G92" s="57">
        <v>39813</v>
      </c>
      <c r="H92" s="98"/>
      <c r="I92" s="90"/>
      <c r="J92" s="87">
        <f>SUM(J87:J91)</f>
        <v>802700</v>
      </c>
      <c r="K92" s="25">
        <f>G86-J92</f>
        <v>0</v>
      </c>
    </row>
    <row r="93" spans="1:11" ht="33.75" customHeight="1">
      <c r="A93" s="566">
        <f>A85+1</f>
        <v>13</v>
      </c>
      <c r="B93" s="565" t="s">
        <v>176</v>
      </c>
      <c r="C93" s="562" t="s">
        <v>164</v>
      </c>
      <c r="D93" s="563" t="s">
        <v>431</v>
      </c>
      <c r="E93" s="562" t="s">
        <v>440</v>
      </c>
      <c r="F93" s="564" t="s">
        <v>441</v>
      </c>
      <c r="G93" s="95" t="s">
        <v>375</v>
      </c>
      <c r="H93" s="95" t="s">
        <v>442</v>
      </c>
      <c r="I93" s="81"/>
      <c r="J93" s="49"/>
      <c r="K93" s="25"/>
    </row>
    <row r="94" spans="1:10" ht="25.5">
      <c r="A94" s="566"/>
      <c r="B94" s="565"/>
      <c r="C94" s="562"/>
      <c r="D94" s="563"/>
      <c r="E94" s="563"/>
      <c r="F94" s="564"/>
      <c r="G94" s="96">
        <v>502075</v>
      </c>
      <c r="H94" s="97" t="s">
        <v>376</v>
      </c>
      <c r="I94" s="93">
        <v>39812</v>
      </c>
      <c r="J94" s="52">
        <v>502075</v>
      </c>
    </row>
    <row r="95" spans="1:11" ht="12.75">
      <c r="A95" s="566"/>
      <c r="B95" s="565"/>
      <c r="C95" s="562"/>
      <c r="D95" s="563"/>
      <c r="E95" s="563"/>
      <c r="F95" s="564"/>
      <c r="G95" s="57">
        <v>39812</v>
      </c>
      <c r="H95" s="98"/>
      <c r="I95" s="90"/>
      <c r="J95" s="87">
        <f>SUM(J93:J94)</f>
        <v>502075</v>
      </c>
      <c r="K95" s="25">
        <f>G94-J95</f>
        <v>0</v>
      </c>
    </row>
    <row r="96" spans="1:11" ht="77.25" customHeight="1">
      <c r="A96" s="566">
        <f>A93+1</f>
        <v>14</v>
      </c>
      <c r="B96" s="565" t="s">
        <v>176</v>
      </c>
      <c r="C96" s="562" t="s">
        <v>164</v>
      </c>
      <c r="D96" s="562" t="s">
        <v>317</v>
      </c>
      <c r="E96" s="562" t="s">
        <v>443</v>
      </c>
      <c r="F96" s="564" t="s">
        <v>444</v>
      </c>
      <c r="G96" s="95" t="s">
        <v>445</v>
      </c>
      <c r="H96" s="95" t="s">
        <v>446</v>
      </c>
      <c r="I96" s="81"/>
      <c r="J96" s="49"/>
      <c r="K96" s="25"/>
    </row>
    <row r="97" spans="1:10" ht="38.25">
      <c r="A97" s="566"/>
      <c r="B97" s="565"/>
      <c r="C97" s="562"/>
      <c r="D97" s="562"/>
      <c r="E97" s="562"/>
      <c r="F97" s="564"/>
      <c r="G97" s="99" t="s">
        <v>447</v>
      </c>
      <c r="H97" s="97" t="s">
        <v>448</v>
      </c>
      <c r="I97" s="93">
        <v>39782</v>
      </c>
      <c r="J97" s="52">
        <v>29419.68</v>
      </c>
    </row>
    <row r="98" spans="1:11" ht="12.75">
      <c r="A98" s="566"/>
      <c r="B98" s="565"/>
      <c r="C98" s="562"/>
      <c r="D98" s="562"/>
      <c r="E98" s="562"/>
      <c r="F98" s="564"/>
      <c r="G98" s="57">
        <v>39782</v>
      </c>
      <c r="H98" s="98"/>
      <c r="I98" s="90"/>
      <c r="J98" s="87">
        <f>SUM(J96:J97)</f>
        <v>29419.68</v>
      </c>
      <c r="K98" s="25">
        <f>G97-J98</f>
        <v>0</v>
      </c>
    </row>
    <row r="99" spans="1:11" ht="41.25" customHeight="1">
      <c r="A99" s="566">
        <f>A96+1</f>
        <v>15</v>
      </c>
      <c r="B99" s="565" t="s">
        <v>176</v>
      </c>
      <c r="C99" s="562" t="s">
        <v>164</v>
      </c>
      <c r="D99" s="562" t="s">
        <v>317</v>
      </c>
      <c r="E99" s="562" t="s">
        <v>449</v>
      </c>
      <c r="F99" s="564" t="s">
        <v>450</v>
      </c>
      <c r="G99" s="95" t="s">
        <v>451</v>
      </c>
      <c r="H99" s="95" t="s">
        <v>452</v>
      </c>
      <c r="I99" s="81"/>
      <c r="J99" s="49"/>
      <c r="K99" s="25"/>
    </row>
    <row r="100" spans="1:10" ht="25.5">
      <c r="A100" s="566"/>
      <c r="B100" s="565"/>
      <c r="C100" s="562"/>
      <c r="D100" s="562"/>
      <c r="E100" s="562"/>
      <c r="F100" s="564"/>
      <c r="G100" s="96">
        <v>458500</v>
      </c>
      <c r="H100" s="97" t="s">
        <v>453</v>
      </c>
      <c r="I100" s="93">
        <v>39800</v>
      </c>
      <c r="J100" s="52">
        <v>458500</v>
      </c>
    </row>
    <row r="101" spans="1:11" ht="12.75">
      <c r="A101" s="566"/>
      <c r="B101" s="565"/>
      <c r="C101" s="562"/>
      <c r="D101" s="562"/>
      <c r="E101" s="562"/>
      <c r="F101" s="564"/>
      <c r="G101" s="57">
        <v>39807</v>
      </c>
      <c r="H101" s="98"/>
      <c r="I101" s="90"/>
      <c r="J101" s="87">
        <f>SUM(J99:J100)</f>
        <v>458500</v>
      </c>
      <c r="K101" s="25">
        <f>G100-J101</f>
        <v>0</v>
      </c>
    </row>
    <row r="102" spans="1:11" ht="65.25" customHeight="1">
      <c r="A102" s="566">
        <f>A99+1</f>
        <v>16</v>
      </c>
      <c r="B102" s="565" t="s">
        <v>176</v>
      </c>
      <c r="C102" s="562" t="s">
        <v>164</v>
      </c>
      <c r="D102" s="562" t="s">
        <v>317</v>
      </c>
      <c r="E102" s="562" t="s">
        <v>454</v>
      </c>
      <c r="F102" s="564" t="s">
        <v>455</v>
      </c>
      <c r="G102" s="95" t="s">
        <v>456</v>
      </c>
      <c r="H102" s="95" t="s">
        <v>253</v>
      </c>
      <c r="I102" s="81"/>
      <c r="J102" s="49"/>
      <c r="K102" s="25"/>
    </row>
    <row r="103" spans="1:10" ht="25.5">
      <c r="A103" s="566"/>
      <c r="B103" s="565"/>
      <c r="C103" s="562"/>
      <c r="D103" s="562"/>
      <c r="E103" s="562"/>
      <c r="F103" s="564"/>
      <c r="G103" s="96">
        <v>410426</v>
      </c>
      <c r="H103" s="97" t="s">
        <v>457</v>
      </c>
      <c r="I103" s="93">
        <v>39797</v>
      </c>
      <c r="J103" s="52">
        <v>410426</v>
      </c>
    </row>
    <row r="104" spans="1:11" ht="12.75">
      <c r="A104" s="566"/>
      <c r="B104" s="565"/>
      <c r="C104" s="562"/>
      <c r="D104" s="562"/>
      <c r="E104" s="562"/>
      <c r="F104" s="564"/>
      <c r="G104" s="57">
        <v>39797</v>
      </c>
      <c r="H104" s="98"/>
      <c r="I104" s="90"/>
      <c r="J104" s="87">
        <f>SUM(J103)</f>
        <v>410426</v>
      </c>
      <c r="K104" s="25">
        <f>G103-J104</f>
        <v>0</v>
      </c>
    </row>
    <row r="105" spans="1:11" ht="66" customHeight="1">
      <c r="A105" s="566">
        <f>A102+1</f>
        <v>17</v>
      </c>
      <c r="B105" s="565" t="s">
        <v>176</v>
      </c>
      <c r="C105" s="562" t="s">
        <v>164</v>
      </c>
      <c r="D105" s="563" t="s">
        <v>165</v>
      </c>
      <c r="E105" s="562" t="s">
        <v>458</v>
      </c>
      <c r="F105" s="564" t="s">
        <v>459</v>
      </c>
      <c r="G105" s="95" t="s">
        <v>460</v>
      </c>
      <c r="H105" s="95" t="s">
        <v>372</v>
      </c>
      <c r="I105" s="81"/>
      <c r="J105" s="49"/>
      <c r="K105" s="25"/>
    </row>
    <row r="106" spans="1:10" ht="25.5">
      <c r="A106" s="566"/>
      <c r="B106" s="565"/>
      <c r="C106" s="562"/>
      <c r="D106" s="563"/>
      <c r="E106" s="563"/>
      <c r="F106" s="564"/>
      <c r="G106" s="96">
        <v>312504</v>
      </c>
      <c r="H106" s="97" t="s">
        <v>373</v>
      </c>
      <c r="I106" s="102"/>
      <c r="J106" s="52"/>
    </row>
    <row r="107" spans="1:11" ht="12.75">
      <c r="A107" s="566"/>
      <c r="B107" s="565"/>
      <c r="C107" s="562"/>
      <c r="D107" s="563"/>
      <c r="E107" s="563"/>
      <c r="F107" s="564"/>
      <c r="G107" s="57">
        <v>40146</v>
      </c>
      <c r="H107" s="98"/>
      <c r="I107" s="90"/>
      <c r="J107" s="87">
        <f>SUM(J105:J106)</f>
        <v>0</v>
      </c>
      <c r="K107" s="25">
        <f>G106-J107</f>
        <v>312504</v>
      </c>
    </row>
    <row r="108" spans="1:11" ht="52.5" customHeight="1">
      <c r="A108" s="566">
        <f>A105+1</f>
        <v>18</v>
      </c>
      <c r="B108" s="565" t="s">
        <v>176</v>
      </c>
      <c r="C108" s="562" t="s">
        <v>461</v>
      </c>
      <c r="D108" s="563" t="s">
        <v>165</v>
      </c>
      <c r="E108" s="562" t="s">
        <v>462</v>
      </c>
      <c r="F108" s="564" t="s">
        <v>463</v>
      </c>
      <c r="G108" s="95" t="s">
        <v>464</v>
      </c>
      <c r="H108" s="95" t="s">
        <v>414</v>
      </c>
      <c r="I108" s="81"/>
      <c r="J108" s="49"/>
      <c r="K108" s="25"/>
    </row>
    <row r="109" spans="1:10" ht="38.25">
      <c r="A109" s="566"/>
      <c r="B109" s="565"/>
      <c r="C109" s="562"/>
      <c r="D109" s="563"/>
      <c r="E109" s="563"/>
      <c r="F109" s="564"/>
      <c r="G109" s="96">
        <v>1730569</v>
      </c>
      <c r="H109" s="97" t="s">
        <v>415</v>
      </c>
      <c r="I109" s="93">
        <v>39792</v>
      </c>
      <c r="J109" s="52">
        <v>1730569</v>
      </c>
    </row>
    <row r="110" spans="1:11" ht="12.75">
      <c r="A110" s="566"/>
      <c r="B110" s="565"/>
      <c r="C110" s="562"/>
      <c r="D110" s="563"/>
      <c r="E110" s="563"/>
      <c r="F110" s="564"/>
      <c r="G110" s="57">
        <v>39792</v>
      </c>
      <c r="H110" s="98"/>
      <c r="I110" s="90"/>
      <c r="J110" s="87">
        <f>SUM(J108:J109)</f>
        <v>1730569</v>
      </c>
      <c r="K110" s="25">
        <f>G109-J110</f>
        <v>0</v>
      </c>
    </row>
    <row r="111" spans="1:11" ht="75.75" customHeight="1">
      <c r="A111" s="566">
        <f>A108+1</f>
        <v>19</v>
      </c>
      <c r="B111" s="565" t="s">
        <v>176</v>
      </c>
      <c r="C111" s="562" t="s">
        <v>164</v>
      </c>
      <c r="D111" s="562" t="s">
        <v>317</v>
      </c>
      <c r="E111" s="562" t="s">
        <v>465</v>
      </c>
      <c r="F111" s="564" t="s">
        <v>466</v>
      </c>
      <c r="G111" s="95" t="s">
        <v>467</v>
      </c>
      <c r="H111" s="95" t="s">
        <v>468</v>
      </c>
      <c r="I111" s="81"/>
      <c r="J111" s="49"/>
      <c r="K111" s="25"/>
    </row>
    <row r="112" spans="1:10" ht="25.5">
      <c r="A112" s="566"/>
      <c r="B112" s="565"/>
      <c r="C112" s="562"/>
      <c r="D112" s="562"/>
      <c r="E112" s="562"/>
      <c r="F112" s="564"/>
      <c r="G112" s="96">
        <v>340000</v>
      </c>
      <c r="H112" s="97" t="s">
        <v>469</v>
      </c>
      <c r="I112" s="93">
        <v>39787</v>
      </c>
      <c r="J112" s="52">
        <v>340000</v>
      </c>
    </row>
    <row r="113" spans="1:11" ht="12.75">
      <c r="A113" s="566"/>
      <c r="B113" s="565"/>
      <c r="C113" s="562"/>
      <c r="D113" s="562"/>
      <c r="E113" s="562"/>
      <c r="F113" s="564"/>
      <c r="G113" s="57">
        <v>39787</v>
      </c>
      <c r="H113" s="98"/>
      <c r="I113" s="90"/>
      <c r="J113" s="87">
        <f>SUM(J111:J112)</f>
        <v>340000</v>
      </c>
      <c r="K113" s="25">
        <f>G112-J113</f>
        <v>0</v>
      </c>
    </row>
    <row r="114" spans="1:11" ht="102.75" customHeight="1">
      <c r="A114" s="566">
        <f>A111+1</f>
        <v>20</v>
      </c>
      <c r="B114" s="565" t="s">
        <v>176</v>
      </c>
      <c r="C114" s="562" t="s">
        <v>164</v>
      </c>
      <c r="D114" s="563" t="s">
        <v>165</v>
      </c>
      <c r="E114" s="562" t="s">
        <v>470</v>
      </c>
      <c r="F114" s="564" t="s">
        <v>471</v>
      </c>
      <c r="G114" s="95" t="s">
        <v>472</v>
      </c>
      <c r="H114" s="95" t="s">
        <v>473</v>
      </c>
      <c r="I114" s="81"/>
      <c r="J114" s="49"/>
      <c r="K114" s="25"/>
    </row>
    <row r="115" spans="1:10" ht="38.25">
      <c r="A115" s="566"/>
      <c r="B115" s="565"/>
      <c r="C115" s="562"/>
      <c r="D115" s="563"/>
      <c r="E115" s="563"/>
      <c r="F115" s="564"/>
      <c r="G115" s="96">
        <v>1533194</v>
      </c>
      <c r="H115" s="97" t="s">
        <v>474</v>
      </c>
      <c r="I115" s="93">
        <v>39790</v>
      </c>
      <c r="J115" s="52">
        <v>1533194</v>
      </c>
    </row>
    <row r="116" spans="1:11" ht="12.75">
      <c r="A116" s="566"/>
      <c r="B116" s="565"/>
      <c r="C116" s="562"/>
      <c r="D116" s="563"/>
      <c r="E116" s="563"/>
      <c r="F116" s="564"/>
      <c r="G116" s="57">
        <v>39804</v>
      </c>
      <c r="H116" s="98"/>
      <c r="I116" s="90"/>
      <c r="J116" s="87">
        <f>SUM(J114:J115)</f>
        <v>1533194</v>
      </c>
      <c r="K116" s="25">
        <f>G115-J116</f>
        <v>0</v>
      </c>
    </row>
    <row r="117" spans="1:11" ht="52.5" customHeight="1">
      <c r="A117" s="566">
        <f>A114+1</f>
        <v>21</v>
      </c>
      <c r="B117" s="565" t="s">
        <v>176</v>
      </c>
      <c r="C117" s="562" t="s">
        <v>164</v>
      </c>
      <c r="D117" s="562" t="s">
        <v>317</v>
      </c>
      <c r="E117" s="562" t="s">
        <v>475</v>
      </c>
      <c r="F117" s="564" t="s">
        <v>476</v>
      </c>
      <c r="G117" s="104" t="s">
        <v>477</v>
      </c>
      <c r="H117" s="95" t="s">
        <v>478</v>
      </c>
      <c r="I117" s="81"/>
      <c r="J117" s="49"/>
      <c r="K117" s="25"/>
    </row>
    <row r="118" spans="1:10" ht="31.5" customHeight="1">
      <c r="A118" s="566"/>
      <c r="B118" s="565"/>
      <c r="C118" s="562"/>
      <c r="D118" s="562"/>
      <c r="E118" s="562"/>
      <c r="F118" s="564"/>
      <c r="G118" s="96">
        <v>186586.56</v>
      </c>
      <c r="H118" s="97" t="s">
        <v>479</v>
      </c>
      <c r="I118" s="102"/>
      <c r="J118" s="105"/>
    </row>
    <row r="119" spans="1:10" ht="12.75">
      <c r="A119" s="566"/>
      <c r="B119" s="565"/>
      <c r="C119" s="562"/>
      <c r="D119" s="562"/>
      <c r="E119" s="562"/>
      <c r="F119" s="564"/>
      <c r="G119" s="100"/>
      <c r="H119" s="101"/>
      <c r="I119" s="103">
        <v>39843</v>
      </c>
      <c r="J119" s="106">
        <v>15448.88</v>
      </c>
    </row>
    <row r="120" spans="1:10" ht="12.75">
      <c r="A120" s="566"/>
      <c r="B120" s="565"/>
      <c r="C120" s="562"/>
      <c r="D120" s="562"/>
      <c r="E120" s="562"/>
      <c r="F120" s="564"/>
      <c r="G120" s="100"/>
      <c r="H120" s="101"/>
      <c r="I120" s="103">
        <v>39871</v>
      </c>
      <c r="J120" s="106">
        <v>15448.88</v>
      </c>
    </row>
    <row r="121" spans="1:10" ht="12.75">
      <c r="A121" s="566"/>
      <c r="B121" s="565"/>
      <c r="C121" s="562"/>
      <c r="D121" s="562"/>
      <c r="E121" s="562"/>
      <c r="F121" s="564"/>
      <c r="G121" s="100"/>
      <c r="H121" s="101"/>
      <c r="I121" s="103">
        <v>39903</v>
      </c>
      <c r="J121" s="106">
        <v>15448.88</v>
      </c>
    </row>
    <row r="122" spans="1:10" ht="12.75">
      <c r="A122" s="566"/>
      <c r="B122" s="565"/>
      <c r="C122" s="562"/>
      <c r="D122" s="562"/>
      <c r="E122" s="562"/>
      <c r="F122" s="564"/>
      <c r="G122" s="100"/>
      <c r="H122" s="101"/>
      <c r="I122" s="103">
        <v>39933</v>
      </c>
      <c r="J122" s="106">
        <v>15448.88</v>
      </c>
    </row>
    <row r="123" spans="1:11" ht="12.75">
      <c r="A123" s="566"/>
      <c r="B123" s="565"/>
      <c r="C123" s="562"/>
      <c r="D123" s="562"/>
      <c r="E123" s="562"/>
      <c r="F123" s="564"/>
      <c r="G123" s="57">
        <v>40178</v>
      </c>
      <c r="H123" s="98"/>
      <c r="I123" s="90"/>
      <c r="J123" s="87">
        <f>SUM(J119:J122)</f>
        <v>61795.52</v>
      </c>
      <c r="K123" s="25">
        <f>G118-J123</f>
        <v>124791.04000000001</v>
      </c>
    </row>
    <row r="124" spans="1:11" ht="93.75" customHeight="1">
      <c r="A124" s="566">
        <f>A117+1</f>
        <v>22</v>
      </c>
      <c r="B124" s="565" t="s">
        <v>176</v>
      </c>
      <c r="C124" s="562" t="s">
        <v>164</v>
      </c>
      <c r="D124" s="562" t="s">
        <v>317</v>
      </c>
      <c r="E124" s="562" t="s">
        <v>480</v>
      </c>
      <c r="F124" s="564" t="s">
        <v>481</v>
      </c>
      <c r="G124" s="104" t="s">
        <v>482</v>
      </c>
      <c r="H124" s="95" t="s">
        <v>483</v>
      </c>
      <c r="I124" s="81"/>
      <c r="J124" s="49"/>
      <c r="K124" s="25"/>
    </row>
    <row r="125" spans="1:10" ht="25.5">
      <c r="A125" s="566"/>
      <c r="B125" s="565"/>
      <c r="C125" s="562"/>
      <c r="D125" s="562"/>
      <c r="E125" s="562"/>
      <c r="F125" s="564"/>
      <c r="G125" s="96">
        <v>115000</v>
      </c>
      <c r="H125" s="97" t="s">
        <v>484</v>
      </c>
      <c r="I125" s="107">
        <v>39820</v>
      </c>
      <c r="J125" s="52">
        <v>115000</v>
      </c>
    </row>
    <row r="126" spans="1:11" ht="12.75">
      <c r="A126" s="566"/>
      <c r="B126" s="565"/>
      <c r="C126" s="562"/>
      <c r="D126" s="562"/>
      <c r="E126" s="562"/>
      <c r="F126" s="564"/>
      <c r="G126" s="57" t="s">
        <v>485</v>
      </c>
      <c r="H126" s="98"/>
      <c r="I126" s="90"/>
      <c r="J126" s="87">
        <f>SUM(J124:J125)</f>
        <v>115000</v>
      </c>
      <c r="K126" s="25">
        <f>G125-J126</f>
        <v>0</v>
      </c>
    </row>
    <row r="127" spans="1:11" ht="78" customHeight="1">
      <c r="A127" s="566">
        <f>A124+1</f>
        <v>23</v>
      </c>
      <c r="B127" s="565" t="s">
        <v>176</v>
      </c>
      <c r="C127" s="562" t="s">
        <v>164</v>
      </c>
      <c r="D127" s="562" t="s">
        <v>317</v>
      </c>
      <c r="E127" s="562" t="s">
        <v>480</v>
      </c>
      <c r="F127" s="564" t="s">
        <v>486</v>
      </c>
      <c r="G127" s="95" t="s">
        <v>487</v>
      </c>
      <c r="H127" s="95" t="s">
        <v>488</v>
      </c>
      <c r="I127" s="81"/>
      <c r="J127" s="49"/>
      <c r="K127" s="25"/>
    </row>
    <row r="128" spans="1:10" ht="25.5">
      <c r="A128" s="566"/>
      <c r="B128" s="565"/>
      <c r="C128" s="562"/>
      <c r="D128" s="562"/>
      <c r="E128" s="562"/>
      <c r="F128" s="564"/>
      <c r="G128" s="96">
        <v>39450</v>
      </c>
      <c r="H128" s="97" t="s">
        <v>489</v>
      </c>
      <c r="I128" s="107">
        <v>39812</v>
      </c>
      <c r="J128" s="52">
        <v>39450</v>
      </c>
    </row>
    <row r="129" spans="1:11" ht="12.75">
      <c r="A129" s="566"/>
      <c r="B129" s="565"/>
      <c r="C129" s="562"/>
      <c r="D129" s="562"/>
      <c r="E129" s="562"/>
      <c r="F129" s="564"/>
      <c r="G129" s="57">
        <v>39812</v>
      </c>
      <c r="H129" s="98"/>
      <c r="I129" s="90"/>
      <c r="J129" s="87">
        <f>SUM(J127:J128)</f>
        <v>39450</v>
      </c>
      <c r="K129" s="25">
        <f>G128-J129</f>
        <v>0</v>
      </c>
    </row>
    <row r="130" spans="1:11" ht="12.75">
      <c r="A130" s="69"/>
      <c r="B130" s="70"/>
      <c r="C130" s="70"/>
      <c r="D130" s="70"/>
      <c r="E130" s="70"/>
      <c r="F130" s="71"/>
      <c r="G130" s="72"/>
      <c r="H130" s="73"/>
      <c r="I130" s="108"/>
      <c r="J130" s="75"/>
      <c r="K130" s="25"/>
    </row>
    <row r="131" spans="5:10" ht="12.75" customHeight="1">
      <c r="E131" s="560" t="s">
        <v>385</v>
      </c>
      <c r="F131" s="560"/>
      <c r="G131" s="76">
        <f>G7+G30+G45+G61+G64+G67+G70+G73+G76+G79+G82+G86+G94+G97+G100+G103+G106+G109+G112+G118+G125+G128+G115</f>
        <v>18162269.840000004</v>
      </c>
      <c r="H131" s="560" t="s">
        <v>386</v>
      </c>
      <c r="I131" s="560"/>
      <c r="J131" s="109">
        <f>J28+J43+J58+J62+J65+J68+J71+J74+J77+J80+J84+J92+J95+J98+J101+J104+J107+J110+J113+J116+J123+J126+J129</f>
        <v>20303413.07</v>
      </c>
    </row>
    <row r="137" ht="12.75">
      <c r="H137" s="25"/>
    </row>
    <row r="138" spans="7:10" ht="12.75">
      <c r="G138" s="110" t="s">
        <v>490</v>
      </c>
      <c r="H138" s="110"/>
      <c r="I138" s="110"/>
      <c r="J138" s="111">
        <f>SUM(J62,J65)</f>
        <v>5780334.65</v>
      </c>
    </row>
    <row r="139" spans="7:10" ht="12.75">
      <c r="G139" s="112" t="s">
        <v>491</v>
      </c>
      <c r="H139" s="112"/>
      <c r="I139" s="112"/>
      <c r="J139" s="113">
        <f>SUM(J129,J126,J123,J113,J104,J98,J101,J74,J68,J58)</f>
        <v>2312850.17</v>
      </c>
    </row>
    <row r="140" spans="7:10" ht="12.75">
      <c r="G140" s="114" t="s">
        <v>492</v>
      </c>
      <c r="H140" s="114"/>
      <c r="I140" s="114"/>
      <c r="J140" s="115">
        <f>SUM(J71,G76,J80,J84,J92,J95,J107,J110,J116)</f>
        <v>11641091.43</v>
      </c>
    </row>
  </sheetData>
  <sheetProtection selectLockedCells="1" selectUnlockedCells="1"/>
  <mergeCells count="141">
    <mergeCell ref="E131:F131"/>
    <mergeCell ref="H131:I131"/>
    <mergeCell ref="E124:E126"/>
    <mergeCell ref="F124:F126"/>
    <mergeCell ref="A127:A129"/>
    <mergeCell ref="B127:B129"/>
    <mergeCell ref="C127:C129"/>
    <mergeCell ref="D127:D129"/>
    <mergeCell ref="E127:E129"/>
    <mergeCell ref="F127:F129"/>
    <mergeCell ref="A124:A126"/>
    <mergeCell ref="B124:B126"/>
    <mergeCell ref="C124:C126"/>
    <mergeCell ref="D124:D126"/>
    <mergeCell ref="E114:E116"/>
    <mergeCell ref="F114:F116"/>
    <mergeCell ref="A117:A123"/>
    <mergeCell ref="B117:B123"/>
    <mergeCell ref="C117:C123"/>
    <mergeCell ref="D117:D123"/>
    <mergeCell ref="E117:E123"/>
    <mergeCell ref="F117:F123"/>
    <mergeCell ref="A114:A116"/>
    <mergeCell ref="B114:B116"/>
    <mergeCell ref="C114:C116"/>
    <mergeCell ref="D114:D116"/>
    <mergeCell ref="E108:E110"/>
    <mergeCell ref="F108:F110"/>
    <mergeCell ref="A111:A113"/>
    <mergeCell ref="B111:B113"/>
    <mergeCell ref="C111:C113"/>
    <mergeCell ref="D111:D113"/>
    <mergeCell ref="E111:E113"/>
    <mergeCell ref="F111:F113"/>
    <mergeCell ref="A108:A110"/>
    <mergeCell ref="B108:B110"/>
    <mergeCell ref="C108:C110"/>
    <mergeCell ref="D108:D110"/>
    <mergeCell ref="E102:E104"/>
    <mergeCell ref="F102:F104"/>
    <mergeCell ref="A105:A107"/>
    <mergeCell ref="B105:B107"/>
    <mergeCell ref="C105:C107"/>
    <mergeCell ref="D105:D107"/>
    <mergeCell ref="E105:E107"/>
    <mergeCell ref="F105:F107"/>
    <mergeCell ref="A102:A104"/>
    <mergeCell ref="B102:B104"/>
    <mergeCell ref="C102:C104"/>
    <mergeCell ref="D102:D104"/>
    <mergeCell ref="E96:E98"/>
    <mergeCell ref="F96:F98"/>
    <mergeCell ref="A99:A101"/>
    <mergeCell ref="B99:B101"/>
    <mergeCell ref="C99:C101"/>
    <mergeCell ref="D99:D101"/>
    <mergeCell ref="E99:E101"/>
    <mergeCell ref="F99:F101"/>
    <mergeCell ref="A96:A98"/>
    <mergeCell ref="B96:B98"/>
    <mergeCell ref="C96:C98"/>
    <mergeCell ref="D96:D98"/>
    <mergeCell ref="E85:E92"/>
    <mergeCell ref="F85:F92"/>
    <mergeCell ref="A93:A95"/>
    <mergeCell ref="B93:B95"/>
    <mergeCell ref="C93:C95"/>
    <mergeCell ref="D93:D95"/>
    <mergeCell ref="E93:E95"/>
    <mergeCell ref="F93:F95"/>
    <mergeCell ref="A85:A92"/>
    <mergeCell ref="B85:B92"/>
    <mergeCell ref="C85:C92"/>
    <mergeCell ref="D85:D92"/>
    <mergeCell ref="E78:E80"/>
    <mergeCell ref="F78:F80"/>
    <mergeCell ref="A81:A84"/>
    <mergeCell ref="B81:B84"/>
    <mergeCell ref="C81:C84"/>
    <mergeCell ref="D81:D84"/>
    <mergeCell ref="E81:E84"/>
    <mergeCell ref="F81:F84"/>
    <mergeCell ref="A78:A80"/>
    <mergeCell ref="B78:B80"/>
    <mergeCell ref="C78:C80"/>
    <mergeCell ref="D78:D80"/>
    <mergeCell ref="E72:E74"/>
    <mergeCell ref="F72:F74"/>
    <mergeCell ref="A75:A77"/>
    <mergeCell ref="B75:B77"/>
    <mergeCell ref="C75:C77"/>
    <mergeCell ref="D75:D77"/>
    <mergeCell ref="E75:E77"/>
    <mergeCell ref="F75:F77"/>
    <mergeCell ref="A72:A74"/>
    <mergeCell ref="B72:B74"/>
    <mergeCell ref="C72:C74"/>
    <mergeCell ref="D72:D74"/>
    <mergeCell ref="E66:E68"/>
    <mergeCell ref="F66:F68"/>
    <mergeCell ref="A69:A71"/>
    <mergeCell ref="B69:B71"/>
    <mergeCell ref="C69:C71"/>
    <mergeCell ref="D69:D71"/>
    <mergeCell ref="E69:E71"/>
    <mergeCell ref="F69:F71"/>
    <mergeCell ref="A66:A68"/>
    <mergeCell ref="B66:B68"/>
    <mergeCell ref="C66:C68"/>
    <mergeCell ref="D66:D68"/>
    <mergeCell ref="E59:E62"/>
    <mergeCell ref="F59:F62"/>
    <mergeCell ref="A63:A65"/>
    <mergeCell ref="B63:B65"/>
    <mergeCell ref="C63:C65"/>
    <mergeCell ref="D63:D65"/>
    <mergeCell ref="E63:E65"/>
    <mergeCell ref="F63:F65"/>
    <mergeCell ref="A59:A62"/>
    <mergeCell ref="B59:B62"/>
    <mergeCell ref="C59:C62"/>
    <mergeCell ref="D59:D62"/>
    <mergeCell ref="E29:E43"/>
    <mergeCell ref="F29:F43"/>
    <mergeCell ref="A44:A58"/>
    <mergeCell ref="B44:B58"/>
    <mergeCell ref="C44:C58"/>
    <mergeCell ref="D44:D58"/>
    <mergeCell ref="E44:E58"/>
    <mergeCell ref="F44:F58"/>
    <mergeCell ref="A29:A43"/>
    <mergeCell ref="B29:B43"/>
    <mergeCell ref="C29:C43"/>
    <mergeCell ref="D29:D43"/>
    <mergeCell ref="B3:J3"/>
    <mergeCell ref="A6:A28"/>
    <mergeCell ref="B6:B28"/>
    <mergeCell ref="C6:C28"/>
    <mergeCell ref="D6:D28"/>
    <mergeCell ref="E6:E28"/>
    <mergeCell ref="F6:F28"/>
  </mergeCells>
  <printOptions/>
  <pageMargins left="0.2361111111111111" right="0.3541666666666667" top="0.39375" bottom="0.39375" header="0.5118055555555555" footer="0.5118055555555555"/>
  <pageSetup horizontalDpi="300" verticalDpi="300" orientation="landscape" paperSize="9" scale="95" r:id="rId1"/>
  <rowBreaks count="5" manualBreakCount="5">
    <brk id="43" max="255" man="1"/>
    <brk id="65" max="255" man="1"/>
    <brk id="77" max="255" man="1"/>
    <brk id="98" max="255" man="1"/>
    <brk id="1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Normal="90" zoomScaleSheetLayoutView="100" zoomScalePageLayoutView="0" workbookViewId="0" topLeftCell="A40">
      <selection activeCell="H42" sqref="H42"/>
    </sheetView>
  </sheetViews>
  <sheetFormatPr defaultColWidth="9.00390625" defaultRowHeight="12.75"/>
  <cols>
    <col min="1" max="1" width="5.375" style="1" customWidth="1"/>
    <col min="2" max="2" width="15.125" style="1" customWidth="1"/>
    <col min="3" max="3" width="10.875" style="1" customWidth="1"/>
    <col min="4" max="4" width="9.625" style="1" customWidth="1"/>
    <col min="5" max="5" width="21.00390625" style="1" customWidth="1"/>
    <col min="6" max="6" width="10.125" style="1" customWidth="1"/>
    <col min="7" max="7" width="29.375" style="1" customWidth="1"/>
    <col min="8" max="8" width="25.00390625" style="1" customWidth="1"/>
    <col min="9" max="9" width="12.75390625" style="54" customWidth="1"/>
    <col min="10" max="10" width="12.875" style="54" customWidth="1"/>
    <col min="11" max="11" width="11.75390625" style="1" customWidth="1"/>
    <col min="12" max="16384" width="9.125" style="1" customWidth="1"/>
  </cols>
  <sheetData>
    <row r="1" spans="1:5" ht="12.75">
      <c r="A1" s="568" t="s">
        <v>151</v>
      </c>
      <c r="B1" s="568"/>
      <c r="C1" s="568"/>
      <c r="D1" s="568"/>
      <c r="E1" s="568"/>
    </row>
    <row r="2" spans="1:5" ht="12.75">
      <c r="A2" s="568" t="s">
        <v>152</v>
      </c>
      <c r="B2" s="568"/>
      <c r="C2" s="568"/>
      <c r="D2" s="568"/>
      <c r="E2" s="568"/>
    </row>
    <row r="3" spans="1:10" ht="19.5">
      <c r="A3" s="556" t="s">
        <v>493</v>
      </c>
      <c r="B3" s="556"/>
      <c r="C3" s="556"/>
      <c r="D3" s="556"/>
      <c r="E3" s="556"/>
      <c r="F3" s="556"/>
      <c r="G3" s="556"/>
      <c r="H3" s="556"/>
      <c r="I3" s="556"/>
      <c r="J3" s="556"/>
    </row>
    <row r="5" spans="1:10" s="7" customFormat="1" ht="69.75" customHeight="1">
      <c r="A5" s="77" t="s">
        <v>154</v>
      </c>
      <c r="B5" s="3" t="s">
        <v>155</v>
      </c>
      <c r="C5" s="4" t="s">
        <v>156</v>
      </c>
      <c r="D5" s="4" t="s">
        <v>157</v>
      </c>
      <c r="E5" s="78" t="s">
        <v>158</v>
      </c>
      <c r="F5" s="4" t="s">
        <v>159</v>
      </c>
      <c r="G5" s="4" t="s">
        <v>388</v>
      </c>
      <c r="H5" s="4" t="s">
        <v>161</v>
      </c>
      <c r="I5" s="79" t="s">
        <v>162</v>
      </c>
      <c r="J5" s="80" t="s">
        <v>312</v>
      </c>
    </row>
    <row r="6" spans="1:10" ht="93" customHeight="1">
      <c r="A6" s="567">
        <v>1</v>
      </c>
      <c r="B6" s="565" t="s">
        <v>176</v>
      </c>
      <c r="C6" s="562" t="s">
        <v>164</v>
      </c>
      <c r="D6" s="563" t="s">
        <v>165</v>
      </c>
      <c r="E6" s="562" t="s">
        <v>420</v>
      </c>
      <c r="F6" s="564" t="s">
        <v>421</v>
      </c>
      <c r="G6" s="95" t="s">
        <v>422</v>
      </c>
      <c r="H6" s="95" t="s">
        <v>423</v>
      </c>
      <c r="I6" s="81"/>
      <c r="J6" s="49"/>
    </row>
    <row r="7" spans="1:11" ht="25.5">
      <c r="A7" s="567"/>
      <c r="B7" s="565"/>
      <c r="C7" s="562"/>
      <c r="D7" s="563"/>
      <c r="E7" s="563"/>
      <c r="F7" s="564"/>
      <c r="G7" s="96">
        <v>149912.98</v>
      </c>
      <c r="H7" s="97" t="s">
        <v>424</v>
      </c>
      <c r="I7" s="84">
        <v>39812</v>
      </c>
      <c r="J7" s="52">
        <v>23637.6</v>
      </c>
      <c r="K7" s="53"/>
    </row>
    <row r="8" spans="1:11" ht="12.75">
      <c r="A8" s="567"/>
      <c r="B8" s="565"/>
      <c r="C8" s="562"/>
      <c r="D8" s="563"/>
      <c r="E8" s="563"/>
      <c r="F8" s="564"/>
      <c r="G8" s="57">
        <v>39813</v>
      </c>
      <c r="H8" s="98"/>
      <c r="I8" s="90"/>
      <c r="J8" s="87">
        <f>SUM(J6:J7)</f>
        <v>23637.6</v>
      </c>
      <c r="K8" s="25">
        <f>G7-J8</f>
        <v>126275.38</v>
      </c>
    </row>
    <row r="9" spans="1:11" ht="54.75" customHeight="1">
      <c r="A9" s="567">
        <f>A6+1</f>
        <v>2</v>
      </c>
      <c r="B9" s="565" t="s">
        <v>176</v>
      </c>
      <c r="C9" s="562" t="s">
        <v>164</v>
      </c>
      <c r="D9" s="562" t="s">
        <v>317</v>
      </c>
      <c r="E9" s="562" t="s">
        <v>425</v>
      </c>
      <c r="F9" s="564" t="s">
        <v>426</v>
      </c>
      <c r="G9" s="95" t="s">
        <v>427</v>
      </c>
      <c r="H9" s="95" t="s">
        <v>428</v>
      </c>
      <c r="I9" s="81"/>
      <c r="J9" s="49"/>
      <c r="K9" s="25"/>
    </row>
    <row r="10" spans="1:10" ht="38.25">
      <c r="A10" s="567"/>
      <c r="B10" s="565"/>
      <c r="C10" s="562"/>
      <c r="D10" s="562"/>
      <c r="E10" s="562"/>
      <c r="F10" s="564"/>
      <c r="G10" s="96">
        <v>23309.89</v>
      </c>
      <c r="H10" s="97" t="s">
        <v>430</v>
      </c>
      <c r="I10" s="84">
        <v>39782</v>
      </c>
      <c r="J10" s="52">
        <v>23309.89</v>
      </c>
    </row>
    <row r="11" spans="1:11" ht="12.75">
      <c r="A11" s="567"/>
      <c r="B11" s="565"/>
      <c r="C11" s="562"/>
      <c r="D11" s="562"/>
      <c r="E11" s="562"/>
      <c r="F11" s="564"/>
      <c r="G11" s="57">
        <v>39782</v>
      </c>
      <c r="H11" s="98"/>
      <c r="I11" s="90"/>
      <c r="J11" s="87">
        <f>SUM(J9:J10)</f>
        <v>23309.89</v>
      </c>
      <c r="K11" s="25">
        <f>G10-J11</f>
        <v>0</v>
      </c>
    </row>
    <row r="12" spans="1:11" ht="44.25" customHeight="1">
      <c r="A12" s="567">
        <f>A9+1</f>
        <v>3</v>
      </c>
      <c r="B12" s="565" t="s">
        <v>176</v>
      </c>
      <c r="C12" s="562" t="s">
        <v>164</v>
      </c>
      <c r="D12" s="562" t="s">
        <v>431</v>
      </c>
      <c r="E12" s="562" t="s">
        <v>432</v>
      </c>
      <c r="F12" s="564" t="s">
        <v>433</v>
      </c>
      <c r="G12" s="95" t="s">
        <v>434</v>
      </c>
      <c r="H12" s="95" t="s">
        <v>435</v>
      </c>
      <c r="I12" s="81"/>
      <c r="J12" s="49"/>
      <c r="K12" s="25"/>
    </row>
    <row r="13" spans="1:10" ht="25.5">
      <c r="A13" s="567"/>
      <c r="B13" s="565"/>
      <c r="C13" s="562"/>
      <c r="D13" s="562"/>
      <c r="E13" s="562"/>
      <c r="F13" s="564"/>
      <c r="G13" s="96">
        <v>1331993.56</v>
      </c>
      <c r="H13" s="97" t="s">
        <v>436</v>
      </c>
      <c r="I13" s="84">
        <v>39779</v>
      </c>
      <c r="J13" s="52">
        <v>1331993.56</v>
      </c>
    </row>
    <row r="14" spans="1:10" ht="12.75">
      <c r="A14" s="567"/>
      <c r="B14" s="565"/>
      <c r="C14" s="562"/>
      <c r="D14" s="562"/>
      <c r="E14" s="562"/>
      <c r="F14" s="564"/>
      <c r="G14" s="100"/>
      <c r="H14" s="101"/>
      <c r="I14" s="82"/>
      <c r="J14" s="89"/>
    </row>
    <row r="15" spans="1:11" ht="12.75">
      <c r="A15" s="567"/>
      <c r="B15" s="565"/>
      <c r="C15" s="562"/>
      <c r="D15" s="562"/>
      <c r="E15" s="562"/>
      <c r="F15" s="564"/>
      <c r="G15" s="57">
        <v>39782</v>
      </c>
      <c r="H15" s="98"/>
      <c r="I15" s="90"/>
      <c r="J15" s="87">
        <f>SUM(J12:J14)</f>
        <v>1331993.56</v>
      </c>
      <c r="K15" s="25">
        <f>G13-J15</f>
        <v>0</v>
      </c>
    </row>
    <row r="16" spans="1:11" ht="21" customHeight="1">
      <c r="A16" s="567">
        <f>A12+1</f>
        <v>4</v>
      </c>
      <c r="B16" s="565" t="s">
        <v>176</v>
      </c>
      <c r="C16" s="562" t="s">
        <v>164</v>
      </c>
      <c r="D16" s="563" t="s">
        <v>431</v>
      </c>
      <c r="E16" s="562" t="s">
        <v>437</v>
      </c>
      <c r="F16" s="564" t="s">
        <v>438</v>
      </c>
      <c r="G16" s="95" t="s">
        <v>382</v>
      </c>
      <c r="H16" s="95" t="s">
        <v>383</v>
      </c>
      <c r="I16" s="81"/>
      <c r="J16" s="49"/>
      <c r="K16" s="25"/>
    </row>
    <row r="17" spans="1:10" ht="38.25">
      <c r="A17" s="567"/>
      <c r="B17" s="565"/>
      <c r="C17" s="562"/>
      <c r="D17" s="563"/>
      <c r="E17" s="563"/>
      <c r="F17" s="564"/>
      <c r="G17" s="96">
        <v>802700</v>
      </c>
      <c r="H17" s="97" t="s">
        <v>439</v>
      </c>
      <c r="I17" s="116"/>
      <c r="J17" s="52"/>
    </row>
    <row r="18" spans="1:10" ht="12.75">
      <c r="A18" s="567"/>
      <c r="B18" s="565"/>
      <c r="C18" s="562"/>
      <c r="D18" s="563"/>
      <c r="E18" s="563"/>
      <c r="F18" s="564"/>
      <c r="G18" s="100"/>
      <c r="H18" s="101"/>
      <c r="I18" s="88">
        <v>39751</v>
      </c>
      <c r="J18" s="89">
        <v>6436</v>
      </c>
    </row>
    <row r="19" spans="1:10" ht="12.75">
      <c r="A19" s="567"/>
      <c r="B19" s="565"/>
      <c r="C19" s="562"/>
      <c r="D19" s="563"/>
      <c r="E19" s="563"/>
      <c r="F19" s="564"/>
      <c r="G19" s="100"/>
      <c r="H19" s="101"/>
      <c r="I19" s="88">
        <v>39762</v>
      </c>
      <c r="J19" s="89">
        <v>417224.4</v>
      </c>
    </row>
    <row r="20" spans="1:10" ht="12.75">
      <c r="A20" s="567"/>
      <c r="B20" s="565"/>
      <c r="C20" s="562"/>
      <c r="D20" s="563"/>
      <c r="E20" s="563"/>
      <c r="F20" s="564"/>
      <c r="G20" s="100"/>
      <c r="H20" s="101"/>
      <c r="I20" s="88">
        <v>39773</v>
      </c>
      <c r="J20" s="89">
        <v>191301.6</v>
      </c>
    </row>
    <row r="21" spans="1:10" ht="12.75">
      <c r="A21" s="567"/>
      <c r="B21" s="565"/>
      <c r="C21" s="562"/>
      <c r="D21" s="563"/>
      <c r="E21" s="563"/>
      <c r="F21" s="564"/>
      <c r="G21" s="100"/>
      <c r="H21" s="101"/>
      <c r="I21" s="88">
        <v>39780</v>
      </c>
      <c r="J21" s="89">
        <v>169212</v>
      </c>
    </row>
    <row r="22" spans="1:10" ht="12.75">
      <c r="A22" s="567"/>
      <c r="B22" s="565"/>
      <c r="C22" s="562"/>
      <c r="D22" s="563"/>
      <c r="E22" s="563"/>
      <c r="F22" s="564"/>
      <c r="G22" s="100"/>
      <c r="H22" s="101"/>
      <c r="I22" s="88">
        <v>39812</v>
      </c>
      <c r="J22" s="89">
        <v>18526</v>
      </c>
    </row>
    <row r="23" spans="1:11" ht="12.75">
      <c r="A23" s="567"/>
      <c r="B23" s="565"/>
      <c r="C23" s="562"/>
      <c r="D23" s="563"/>
      <c r="E23" s="563"/>
      <c r="F23" s="564"/>
      <c r="G23" s="57">
        <v>39813</v>
      </c>
      <c r="H23" s="98"/>
      <c r="I23" s="90"/>
      <c r="J23" s="87">
        <f>SUM(J18:J22)</f>
        <v>802700</v>
      </c>
      <c r="K23" s="25">
        <f>G17-J23</f>
        <v>0</v>
      </c>
    </row>
    <row r="24" spans="1:11" ht="33.75" customHeight="1">
      <c r="A24" s="567">
        <f>A16+1</f>
        <v>5</v>
      </c>
      <c r="B24" s="565" t="s">
        <v>176</v>
      </c>
      <c r="C24" s="562" t="s">
        <v>164</v>
      </c>
      <c r="D24" s="563" t="s">
        <v>431</v>
      </c>
      <c r="E24" s="562" t="s">
        <v>440</v>
      </c>
      <c r="F24" s="564" t="s">
        <v>441</v>
      </c>
      <c r="G24" s="95" t="s">
        <v>375</v>
      </c>
      <c r="H24" s="95" t="s">
        <v>442</v>
      </c>
      <c r="I24" s="81"/>
      <c r="J24" s="49"/>
      <c r="K24" s="25"/>
    </row>
    <row r="25" spans="1:10" ht="25.5">
      <c r="A25" s="567"/>
      <c r="B25" s="565"/>
      <c r="C25" s="562"/>
      <c r="D25" s="563"/>
      <c r="E25" s="563"/>
      <c r="F25" s="564"/>
      <c r="G25" s="96">
        <v>502075</v>
      </c>
      <c r="H25" s="97" t="s">
        <v>376</v>
      </c>
      <c r="I25" s="84">
        <v>39812</v>
      </c>
      <c r="J25" s="52">
        <v>502075</v>
      </c>
    </row>
    <row r="26" spans="1:11" ht="12.75">
      <c r="A26" s="567"/>
      <c r="B26" s="565"/>
      <c r="C26" s="562"/>
      <c r="D26" s="563"/>
      <c r="E26" s="563"/>
      <c r="F26" s="564"/>
      <c r="G26" s="57">
        <v>39812</v>
      </c>
      <c r="H26" s="98"/>
      <c r="I26" s="90"/>
      <c r="J26" s="87">
        <f>SUM(J24:J25)</f>
        <v>502075</v>
      </c>
      <c r="K26" s="25">
        <f>G25-J26</f>
        <v>0</v>
      </c>
    </row>
    <row r="27" spans="1:11" ht="77.25" customHeight="1">
      <c r="A27" s="567">
        <f>A24+1</f>
        <v>6</v>
      </c>
      <c r="B27" s="565" t="s">
        <v>176</v>
      </c>
      <c r="C27" s="562" t="s">
        <v>164</v>
      </c>
      <c r="D27" s="562" t="s">
        <v>317</v>
      </c>
      <c r="E27" s="562" t="s">
        <v>443</v>
      </c>
      <c r="F27" s="564" t="s">
        <v>444</v>
      </c>
      <c r="G27" s="95" t="s">
        <v>445</v>
      </c>
      <c r="H27" s="95" t="s">
        <v>446</v>
      </c>
      <c r="I27" s="81"/>
      <c r="J27" s="49"/>
      <c r="K27" s="25"/>
    </row>
    <row r="28" spans="1:10" ht="38.25">
      <c r="A28" s="567"/>
      <c r="B28" s="565"/>
      <c r="C28" s="562"/>
      <c r="D28" s="562"/>
      <c r="E28" s="562"/>
      <c r="F28" s="564"/>
      <c r="G28" s="96">
        <v>29419.68</v>
      </c>
      <c r="H28" s="97" t="s">
        <v>448</v>
      </c>
      <c r="I28" s="84">
        <v>39782</v>
      </c>
      <c r="J28" s="52">
        <v>29419.68</v>
      </c>
    </row>
    <row r="29" spans="1:11" ht="12.75">
      <c r="A29" s="567"/>
      <c r="B29" s="565"/>
      <c r="C29" s="562"/>
      <c r="D29" s="562"/>
      <c r="E29" s="562"/>
      <c r="F29" s="564"/>
      <c r="G29" s="57">
        <v>39782</v>
      </c>
      <c r="H29" s="98"/>
      <c r="I29" s="90"/>
      <c r="J29" s="87">
        <f>SUM(J27:J28)</f>
        <v>29419.68</v>
      </c>
      <c r="K29" s="25">
        <f>G28-J29</f>
        <v>0</v>
      </c>
    </row>
    <row r="30" spans="1:11" ht="41.25" customHeight="1">
      <c r="A30" s="567">
        <f>A27+1</f>
        <v>7</v>
      </c>
      <c r="B30" s="565" t="s">
        <v>176</v>
      </c>
      <c r="C30" s="562" t="s">
        <v>164</v>
      </c>
      <c r="D30" s="562" t="s">
        <v>317</v>
      </c>
      <c r="E30" s="562" t="s">
        <v>449</v>
      </c>
      <c r="F30" s="564" t="s">
        <v>450</v>
      </c>
      <c r="G30" s="95" t="s">
        <v>451</v>
      </c>
      <c r="H30" s="95" t="s">
        <v>452</v>
      </c>
      <c r="I30" s="81"/>
      <c r="J30" s="49"/>
      <c r="K30" s="25"/>
    </row>
    <row r="31" spans="1:10" ht="25.5">
      <c r="A31" s="567"/>
      <c r="B31" s="565"/>
      <c r="C31" s="562"/>
      <c r="D31" s="562"/>
      <c r="E31" s="562"/>
      <c r="F31" s="564"/>
      <c r="G31" s="96">
        <v>458500</v>
      </c>
      <c r="H31" s="97" t="s">
        <v>453</v>
      </c>
      <c r="I31" s="84">
        <v>39800</v>
      </c>
      <c r="J31" s="52">
        <v>458500</v>
      </c>
    </row>
    <row r="32" spans="1:11" ht="12.75">
      <c r="A32" s="567"/>
      <c r="B32" s="565"/>
      <c r="C32" s="562"/>
      <c r="D32" s="562"/>
      <c r="E32" s="562"/>
      <c r="F32" s="564"/>
      <c r="G32" s="57">
        <v>39807</v>
      </c>
      <c r="H32" s="98"/>
      <c r="I32" s="90"/>
      <c r="J32" s="87">
        <f>SUM(J30:J31)</f>
        <v>458500</v>
      </c>
      <c r="K32" s="25">
        <f>G31-J32</f>
        <v>0</v>
      </c>
    </row>
    <row r="33" spans="1:11" ht="65.25" customHeight="1">
      <c r="A33" s="567">
        <f>A30+1</f>
        <v>8</v>
      </c>
      <c r="B33" s="565" t="s">
        <v>176</v>
      </c>
      <c r="C33" s="562" t="s">
        <v>164</v>
      </c>
      <c r="D33" s="562" t="s">
        <v>317</v>
      </c>
      <c r="E33" s="562" t="s">
        <v>454</v>
      </c>
      <c r="F33" s="564" t="s">
        <v>455</v>
      </c>
      <c r="G33" s="95" t="s">
        <v>456</v>
      </c>
      <c r="H33" s="95" t="s">
        <v>253</v>
      </c>
      <c r="I33" s="81"/>
      <c r="J33" s="49"/>
      <c r="K33" s="25"/>
    </row>
    <row r="34" spans="1:10" ht="25.5">
      <c r="A34" s="567"/>
      <c r="B34" s="565"/>
      <c r="C34" s="562"/>
      <c r="D34" s="562"/>
      <c r="E34" s="562"/>
      <c r="F34" s="564"/>
      <c r="G34" s="96">
        <v>410426</v>
      </c>
      <c r="H34" s="97" t="s">
        <v>457</v>
      </c>
      <c r="I34" s="84">
        <v>39797</v>
      </c>
      <c r="J34" s="52">
        <v>410426</v>
      </c>
    </row>
    <row r="35" spans="1:11" ht="12.75">
      <c r="A35" s="567"/>
      <c r="B35" s="565"/>
      <c r="C35" s="562"/>
      <c r="D35" s="562"/>
      <c r="E35" s="562"/>
      <c r="F35" s="564"/>
      <c r="G35" s="57">
        <v>39797</v>
      </c>
      <c r="H35" s="98"/>
      <c r="I35" s="90"/>
      <c r="J35" s="87">
        <f>SUM(J34)</f>
        <v>410426</v>
      </c>
      <c r="K35" s="25">
        <f>G34-J35</f>
        <v>0</v>
      </c>
    </row>
    <row r="36" spans="1:11" ht="66" customHeight="1">
      <c r="A36" s="567">
        <f>A33+1</f>
        <v>9</v>
      </c>
      <c r="B36" s="565" t="s">
        <v>176</v>
      </c>
      <c r="C36" s="562" t="s">
        <v>164</v>
      </c>
      <c r="D36" s="563" t="s">
        <v>165</v>
      </c>
      <c r="E36" s="562" t="s">
        <v>458</v>
      </c>
      <c r="F36" s="564" t="s">
        <v>459</v>
      </c>
      <c r="G36" s="95" t="s">
        <v>460</v>
      </c>
      <c r="H36" s="95" t="s">
        <v>372</v>
      </c>
      <c r="I36" s="81"/>
      <c r="J36" s="49"/>
      <c r="K36" s="25"/>
    </row>
    <row r="37" spans="1:10" ht="25.5">
      <c r="A37" s="567"/>
      <c r="B37" s="565"/>
      <c r="C37" s="562"/>
      <c r="D37" s="563"/>
      <c r="E37" s="563"/>
      <c r="F37" s="564"/>
      <c r="G37" s="96">
        <v>312504</v>
      </c>
      <c r="H37" s="97" t="s">
        <v>373</v>
      </c>
      <c r="I37" s="116"/>
      <c r="J37" s="52"/>
    </row>
    <row r="38" spans="1:11" ht="12.75">
      <c r="A38" s="567"/>
      <c r="B38" s="565"/>
      <c r="C38" s="562"/>
      <c r="D38" s="563"/>
      <c r="E38" s="563"/>
      <c r="F38" s="564"/>
      <c r="G38" s="57">
        <v>40146</v>
      </c>
      <c r="H38" s="98"/>
      <c r="I38" s="90"/>
      <c r="J38" s="87">
        <f>SUM(J36:J37)</f>
        <v>0</v>
      </c>
      <c r="K38" s="25">
        <f>G37-J38</f>
        <v>312504</v>
      </c>
    </row>
    <row r="39" spans="1:11" ht="52.5" customHeight="1">
      <c r="A39" s="567">
        <f>A36+1</f>
        <v>10</v>
      </c>
      <c r="B39" s="565" t="s">
        <v>176</v>
      </c>
      <c r="C39" s="562" t="s">
        <v>461</v>
      </c>
      <c r="D39" s="563" t="s">
        <v>165</v>
      </c>
      <c r="E39" s="562" t="s">
        <v>462</v>
      </c>
      <c r="F39" s="564" t="s">
        <v>463</v>
      </c>
      <c r="G39" s="95" t="s">
        <v>464</v>
      </c>
      <c r="H39" s="95" t="s">
        <v>414</v>
      </c>
      <c r="I39" s="81"/>
      <c r="J39" s="49"/>
      <c r="K39" s="25"/>
    </row>
    <row r="40" spans="1:10" ht="38.25">
      <c r="A40" s="567"/>
      <c r="B40" s="565"/>
      <c r="C40" s="562"/>
      <c r="D40" s="563"/>
      <c r="E40" s="563"/>
      <c r="F40" s="564"/>
      <c r="G40" s="96">
        <v>1730569</v>
      </c>
      <c r="H40" s="97" t="s">
        <v>415</v>
      </c>
      <c r="I40" s="84">
        <v>39792</v>
      </c>
      <c r="J40" s="52">
        <v>1730569</v>
      </c>
    </row>
    <row r="41" spans="1:11" ht="12.75">
      <c r="A41" s="567"/>
      <c r="B41" s="565"/>
      <c r="C41" s="562"/>
      <c r="D41" s="563"/>
      <c r="E41" s="563"/>
      <c r="F41" s="564"/>
      <c r="G41" s="57">
        <v>39792</v>
      </c>
      <c r="H41" s="98"/>
      <c r="I41" s="90"/>
      <c r="J41" s="87">
        <f>SUM(J39:J40)</f>
        <v>1730569</v>
      </c>
      <c r="K41" s="25">
        <f>G40-J41</f>
        <v>0</v>
      </c>
    </row>
    <row r="42" spans="1:11" ht="75.75" customHeight="1">
      <c r="A42" s="567">
        <f>A39+1</f>
        <v>11</v>
      </c>
      <c r="B42" s="565" t="s">
        <v>176</v>
      </c>
      <c r="C42" s="562" t="s">
        <v>164</v>
      </c>
      <c r="D42" s="562" t="s">
        <v>317</v>
      </c>
      <c r="E42" s="562" t="s">
        <v>465</v>
      </c>
      <c r="F42" s="564" t="s">
        <v>466</v>
      </c>
      <c r="G42" s="95" t="s">
        <v>467</v>
      </c>
      <c r="H42" s="95" t="s">
        <v>468</v>
      </c>
      <c r="I42" s="81"/>
      <c r="J42" s="49"/>
      <c r="K42" s="25"/>
    </row>
    <row r="43" spans="1:10" ht="25.5">
      <c r="A43" s="567"/>
      <c r="B43" s="565"/>
      <c r="C43" s="562"/>
      <c r="D43" s="562"/>
      <c r="E43" s="562"/>
      <c r="F43" s="564"/>
      <c r="G43" s="96">
        <v>340000</v>
      </c>
      <c r="H43" s="97" t="s">
        <v>469</v>
      </c>
      <c r="I43" s="84">
        <v>39787</v>
      </c>
      <c r="J43" s="52">
        <v>340000</v>
      </c>
    </row>
    <row r="44" spans="1:11" ht="12.75">
      <c r="A44" s="567"/>
      <c r="B44" s="565"/>
      <c r="C44" s="562"/>
      <c r="D44" s="562"/>
      <c r="E44" s="562"/>
      <c r="F44" s="564"/>
      <c r="G44" s="57">
        <v>39787</v>
      </c>
      <c r="H44" s="98"/>
      <c r="I44" s="90"/>
      <c r="J44" s="87">
        <f>SUM(J42:J43)</f>
        <v>340000</v>
      </c>
      <c r="K44" s="25">
        <f>G43-J44</f>
        <v>0</v>
      </c>
    </row>
    <row r="45" spans="1:11" ht="102.75" customHeight="1">
      <c r="A45" s="567">
        <f>A42+1</f>
        <v>12</v>
      </c>
      <c r="B45" s="565" t="s">
        <v>176</v>
      </c>
      <c r="C45" s="562" t="s">
        <v>164</v>
      </c>
      <c r="D45" s="563" t="s">
        <v>165</v>
      </c>
      <c r="E45" s="562" t="s">
        <v>470</v>
      </c>
      <c r="F45" s="564" t="s">
        <v>471</v>
      </c>
      <c r="G45" s="95" t="s">
        <v>472</v>
      </c>
      <c r="H45" s="95" t="s">
        <v>473</v>
      </c>
      <c r="I45" s="81"/>
      <c r="J45" s="49"/>
      <c r="K45" s="25"/>
    </row>
    <row r="46" spans="1:10" ht="38.25">
      <c r="A46" s="567"/>
      <c r="B46" s="565"/>
      <c r="C46" s="562"/>
      <c r="D46" s="563"/>
      <c r="E46" s="563"/>
      <c r="F46" s="564"/>
      <c r="G46" s="96">
        <v>1533194</v>
      </c>
      <c r="H46" s="97" t="s">
        <v>474</v>
      </c>
      <c r="I46" s="84">
        <v>39790</v>
      </c>
      <c r="J46" s="52">
        <v>1533194</v>
      </c>
    </row>
    <row r="47" spans="1:11" ht="12.75">
      <c r="A47" s="567"/>
      <c r="B47" s="565"/>
      <c r="C47" s="562"/>
      <c r="D47" s="563"/>
      <c r="E47" s="563"/>
      <c r="F47" s="564"/>
      <c r="G47" s="57">
        <v>39804</v>
      </c>
      <c r="H47" s="98"/>
      <c r="I47" s="90"/>
      <c r="J47" s="87">
        <f>SUM(J45:J46)</f>
        <v>1533194</v>
      </c>
      <c r="K47" s="25">
        <f>G46-J47</f>
        <v>0</v>
      </c>
    </row>
    <row r="48" spans="1:11" ht="52.5" customHeight="1">
      <c r="A48" s="567">
        <f>A45+1</f>
        <v>13</v>
      </c>
      <c r="B48" s="565" t="s">
        <v>176</v>
      </c>
      <c r="C48" s="562" t="s">
        <v>164</v>
      </c>
      <c r="D48" s="562" t="s">
        <v>317</v>
      </c>
      <c r="E48" s="562" t="s">
        <v>475</v>
      </c>
      <c r="F48" s="564" t="s">
        <v>476</v>
      </c>
      <c r="G48" s="104" t="s">
        <v>477</v>
      </c>
      <c r="H48" s="95" t="s">
        <v>478</v>
      </c>
      <c r="I48" s="81"/>
      <c r="J48" s="49"/>
      <c r="K48" s="25"/>
    </row>
    <row r="49" spans="1:10" ht="38.25">
      <c r="A49" s="567"/>
      <c r="B49" s="565"/>
      <c r="C49" s="562"/>
      <c r="D49" s="562"/>
      <c r="E49" s="562"/>
      <c r="F49" s="564"/>
      <c r="G49" s="96">
        <v>186586.56</v>
      </c>
      <c r="H49" s="97" t="s">
        <v>479</v>
      </c>
      <c r="I49" s="116"/>
      <c r="J49" s="105"/>
    </row>
    <row r="50" spans="1:10" ht="12.75">
      <c r="A50" s="567"/>
      <c r="B50" s="565"/>
      <c r="C50" s="562"/>
      <c r="D50" s="562"/>
      <c r="E50" s="562"/>
      <c r="F50" s="564"/>
      <c r="G50" s="100"/>
      <c r="H50" s="101"/>
      <c r="I50" s="88">
        <v>39843</v>
      </c>
      <c r="J50" s="106">
        <v>15448.88</v>
      </c>
    </row>
    <row r="51" spans="1:10" ht="12.75">
      <c r="A51" s="567"/>
      <c r="B51" s="565"/>
      <c r="C51" s="562"/>
      <c r="D51" s="562"/>
      <c r="E51" s="562"/>
      <c r="F51" s="564"/>
      <c r="G51" s="100"/>
      <c r="H51" s="101"/>
      <c r="I51" s="88">
        <v>39871</v>
      </c>
      <c r="J51" s="106">
        <v>15448.88</v>
      </c>
    </row>
    <row r="52" spans="1:10" ht="12.75">
      <c r="A52" s="567"/>
      <c r="B52" s="565"/>
      <c r="C52" s="562"/>
      <c r="D52" s="562"/>
      <c r="E52" s="562"/>
      <c r="F52" s="564"/>
      <c r="G52" s="100"/>
      <c r="H52" s="101"/>
      <c r="I52" s="88">
        <v>39903</v>
      </c>
      <c r="J52" s="106">
        <v>15448.88</v>
      </c>
    </row>
    <row r="53" spans="1:10" ht="12.75">
      <c r="A53" s="567"/>
      <c r="B53" s="565"/>
      <c r="C53" s="562"/>
      <c r="D53" s="562"/>
      <c r="E53" s="562"/>
      <c r="F53" s="564"/>
      <c r="G53" s="100"/>
      <c r="H53" s="101"/>
      <c r="I53" s="88">
        <v>39933</v>
      </c>
      <c r="J53" s="106">
        <v>15448.88</v>
      </c>
    </row>
    <row r="54" spans="1:11" ht="12.75">
      <c r="A54" s="567"/>
      <c r="B54" s="565"/>
      <c r="C54" s="562"/>
      <c r="D54" s="562"/>
      <c r="E54" s="562"/>
      <c r="F54" s="564"/>
      <c r="G54" s="57">
        <v>40178</v>
      </c>
      <c r="H54" s="98"/>
      <c r="I54" s="90"/>
      <c r="J54" s="87">
        <f>SUM(J50:J53)</f>
        <v>61795.52</v>
      </c>
      <c r="K54" s="25">
        <f>G49-J54</f>
        <v>124791.04000000001</v>
      </c>
    </row>
    <row r="55" spans="1:11" ht="93.75" customHeight="1">
      <c r="A55" s="567">
        <f>A48+1</f>
        <v>14</v>
      </c>
      <c r="B55" s="565" t="s">
        <v>176</v>
      </c>
      <c r="C55" s="562" t="s">
        <v>164</v>
      </c>
      <c r="D55" s="562" t="s">
        <v>317</v>
      </c>
      <c r="E55" s="562" t="s">
        <v>480</v>
      </c>
      <c r="F55" s="564" t="s">
        <v>481</v>
      </c>
      <c r="G55" s="104" t="s">
        <v>482</v>
      </c>
      <c r="H55" s="95" t="s">
        <v>483</v>
      </c>
      <c r="I55" s="81"/>
      <c r="J55" s="49"/>
      <c r="K55" s="25"/>
    </row>
    <row r="56" spans="1:10" ht="25.5">
      <c r="A56" s="567"/>
      <c r="B56" s="565"/>
      <c r="C56" s="562"/>
      <c r="D56" s="562"/>
      <c r="E56" s="562"/>
      <c r="F56" s="564"/>
      <c r="G56" s="96">
        <v>115000</v>
      </c>
      <c r="H56" s="97" t="s">
        <v>484</v>
      </c>
      <c r="I56" s="107">
        <v>39820</v>
      </c>
      <c r="J56" s="52">
        <v>115000</v>
      </c>
    </row>
    <row r="57" spans="1:11" ht="12.75">
      <c r="A57" s="567"/>
      <c r="B57" s="565"/>
      <c r="C57" s="562"/>
      <c r="D57" s="562"/>
      <c r="E57" s="562"/>
      <c r="F57" s="564"/>
      <c r="G57" s="57" t="s">
        <v>485</v>
      </c>
      <c r="H57" s="98"/>
      <c r="I57" s="90"/>
      <c r="J57" s="87">
        <f>SUM(J55:J56)</f>
        <v>115000</v>
      </c>
      <c r="K57" s="25">
        <f>G56-J57</f>
        <v>0</v>
      </c>
    </row>
    <row r="58" spans="1:11" ht="68.25" customHeight="1">
      <c r="A58" s="567">
        <f>A55+1</f>
        <v>15</v>
      </c>
      <c r="B58" s="565" t="s">
        <v>176</v>
      </c>
      <c r="C58" s="562" t="s">
        <v>164</v>
      </c>
      <c r="D58" s="562" t="s">
        <v>317</v>
      </c>
      <c r="E58" s="562" t="s">
        <v>480</v>
      </c>
      <c r="F58" s="564" t="s">
        <v>486</v>
      </c>
      <c r="G58" s="95" t="s">
        <v>487</v>
      </c>
      <c r="H58" s="95" t="s">
        <v>488</v>
      </c>
      <c r="I58" s="81"/>
      <c r="J58" s="49"/>
      <c r="K58" s="25"/>
    </row>
    <row r="59" spans="1:10" ht="39" customHeight="1">
      <c r="A59" s="567"/>
      <c r="B59" s="565"/>
      <c r="C59" s="562"/>
      <c r="D59" s="562"/>
      <c r="E59" s="562"/>
      <c r="F59" s="564"/>
      <c r="G59" s="96">
        <v>39450</v>
      </c>
      <c r="H59" s="97" t="s">
        <v>489</v>
      </c>
      <c r="I59" s="107">
        <v>39812</v>
      </c>
      <c r="J59" s="52">
        <v>39450</v>
      </c>
    </row>
    <row r="60" spans="1:11" ht="12.75">
      <c r="A60" s="567"/>
      <c r="B60" s="565"/>
      <c r="C60" s="562"/>
      <c r="D60" s="562"/>
      <c r="E60" s="562"/>
      <c r="F60" s="564"/>
      <c r="G60" s="57">
        <v>39812</v>
      </c>
      <c r="H60" s="98"/>
      <c r="I60" s="90"/>
      <c r="J60" s="87">
        <f>SUM(J58:J59)</f>
        <v>39450</v>
      </c>
      <c r="K60" s="25">
        <f>G59-J60</f>
        <v>0</v>
      </c>
    </row>
    <row r="61" spans="1:11" ht="12.75">
      <c r="A61" s="117"/>
      <c r="B61" s="118"/>
      <c r="C61" s="118"/>
      <c r="D61" s="118"/>
      <c r="E61" s="118"/>
      <c r="F61" s="119"/>
      <c r="G61" s="120"/>
      <c r="H61" s="121"/>
      <c r="I61" s="108"/>
      <c r="J61" s="75"/>
      <c r="K61" s="25"/>
    </row>
    <row r="62" spans="1:11" ht="12.75" customHeight="1">
      <c r="A62" s="54"/>
      <c r="B62" s="54"/>
      <c r="C62" s="54"/>
      <c r="D62" s="54"/>
      <c r="E62" s="569" t="s">
        <v>385</v>
      </c>
      <c r="F62" s="569"/>
      <c r="G62" s="109">
        <f>SUM(G7,G10,G13,G17,G25,G28,G31,G34,G40,G43,G49,G56,G59,G46,G37)</f>
        <v>7965640.67</v>
      </c>
      <c r="H62" s="569" t="s">
        <v>386</v>
      </c>
      <c r="I62" s="569"/>
      <c r="J62" s="109">
        <f>SUM(J8,J11,J15,J23,J26,J29,J32,J35,J38,J41,J44,J47,J54,J57,J60)</f>
        <v>7402070.25</v>
      </c>
      <c r="K62" s="25">
        <f>SUM(K60:K61,K57,K54,K47,K44,K41,K38,K35,K31,K32,K29,K26,K23,K15,K11,K8)</f>
        <v>563570.42</v>
      </c>
    </row>
    <row r="68" ht="12.75">
      <c r="H68" s="25"/>
    </row>
    <row r="69" spans="7:10" ht="12.75">
      <c r="G69" s="110"/>
      <c r="H69" s="110"/>
      <c r="I69" s="110"/>
      <c r="J69" s="111"/>
    </row>
    <row r="70" spans="7:10" ht="12.75">
      <c r="G70" s="112"/>
      <c r="H70" s="112"/>
      <c r="I70" s="112"/>
      <c r="J70" s="113"/>
    </row>
    <row r="71" spans="7:10" ht="12.75">
      <c r="G71" s="114"/>
      <c r="H71" s="114"/>
      <c r="I71" s="114"/>
      <c r="J71" s="115"/>
    </row>
  </sheetData>
  <sheetProtection selectLockedCells="1" selectUnlockedCells="1"/>
  <mergeCells count="95">
    <mergeCell ref="E62:F62"/>
    <mergeCell ref="H62:I62"/>
    <mergeCell ref="E55:E57"/>
    <mergeCell ref="F55:F57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45:E47"/>
    <mergeCell ref="F45:F47"/>
    <mergeCell ref="A48:A54"/>
    <mergeCell ref="B48:B54"/>
    <mergeCell ref="C48:C54"/>
    <mergeCell ref="D48:D54"/>
    <mergeCell ref="E48:E54"/>
    <mergeCell ref="F48:F54"/>
    <mergeCell ref="A45:A47"/>
    <mergeCell ref="B45:B47"/>
    <mergeCell ref="C45:C47"/>
    <mergeCell ref="D45:D47"/>
    <mergeCell ref="E39:E41"/>
    <mergeCell ref="F39:F41"/>
    <mergeCell ref="A42:A44"/>
    <mergeCell ref="B42:B44"/>
    <mergeCell ref="C42:C44"/>
    <mergeCell ref="D42:D44"/>
    <mergeCell ref="E42:E44"/>
    <mergeCell ref="F42:F44"/>
    <mergeCell ref="A39:A41"/>
    <mergeCell ref="B39:B41"/>
    <mergeCell ref="C39:C41"/>
    <mergeCell ref="D39:D41"/>
    <mergeCell ref="E33:E35"/>
    <mergeCell ref="F33:F35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27:E29"/>
    <mergeCell ref="F27:F29"/>
    <mergeCell ref="A30:A32"/>
    <mergeCell ref="B30:B32"/>
    <mergeCell ref="C30:C32"/>
    <mergeCell ref="D30:D32"/>
    <mergeCell ref="A16:A23"/>
    <mergeCell ref="B16:B23"/>
    <mergeCell ref="E30:E32"/>
    <mergeCell ref="F30:F32"/>
    <mergeCell ref="A27:A29"/>
    <mergeCell ref="B27:B29"/>
    <mergeCell ref="C27:C29"/>
    <mergeCell ref="D27:D29"/>
    <mergeCell ref="A24:A26"/>
    <mergeCell ref="B24:B26"/>
    <mergeCell ref="C24:C26"/>
    <mergeCell ref="D24:D26"/>
    <mergeCell ref="E24:E26"/>
    <mergeCell ref="F24:F26"/>
    <mergeCell ref="A12:A15"/>
    <mergeCell ref="B12:B15"/>
    <mergeCell ref="C12:C15"/>
    <mergeCell ref="D12:D15"/>
    <mergeCell ref="E12:E15"/>
    <mergeCell ref="F12:F15"/>
    <mergeCell ref="D6:D8"/>
    <mergeCell ref="E6:E8"/>
    <mergeCell ref="F6:F8"/>
    <mergeCell ref="C16:C23"/>
    <mergeCell ref="D16:D23"/>
    <mergeCell ref="E9:E11"/>
    <mergeCell ref="F9:F11"/>
    <mergeCell ref="E16:E23"/>
    <mergeCell ref="F16:F23"/>
    <mergeCell ref="A9:A11"/>
    <mergeCell ref="B9:B11"/>
    <mergeCell ref="C9:C11"/>
    <mergeCell ref="D9:D11"/>
    <mergeCell ref="A1:E1"/>
    <mergeCell ref="A2:E2"/>
    <mergeCell ref="A3:J3"/>
    <mergeCell ref="A6:A8"/>
    <mergeCell ref="B6:B8"/>
    <mergeCell ref="C6:C8"/>
  </mergeCells>
  <printOptions/>
  <pageMargins left="0.2361111111111111" right="0.3541666666666667" top="0.39375" bottom="0.39375" header="0.5118055555555555" footer="0.5118055555555555"/>
  <pageSetup horizontalDpi="300" verticalDpi="300" orientation="landscape" paperSize="9" scale="95" r:id="rId1"/>
  <rowBreaks count="3" manualBreakCount="3">
    <brk id="15" max="255" man="1"/>
    <brk id="35" max="255" man="1"/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2"/>
  <sheetViews>
    <sheetView view="pageBreakPreview" zoomScaleNormal="90" zoomScaleSheetLayoutView="100" zoomScalePageLayoutView="0" workbookViewId="0" topLeftCell="A154">
      <selection activeCell="H141" sqref="H141"/>
    </sheetView>
  </sheetViews>
  <sheetFormatPr defaultColWidth="9.00390625" defaultRowHeight="12.75"/>
  <cols>
    <col min="1" max="1" width="4.375" style="54" customWidth="1"/>
    <col min="2" max="2" width="15.125" style="54" customWidth="1"/>
    <col min="3" max="3" width="10.875" style="54" customWidth="1"/>
    <col min="4" max="4" width="9.625" style="54" customWidth="1"/>
    <col min="5" max="5" width="21.00390625" style="54" customWidth="1"/>
    <col min="6" max="6" width="10.375" style="54" customWidth="1"/>
    <col min="7" max="7" width="38.625" style="54" customWidth="1"/>
    <col min="8" max="8" width="25.00390625" style="54" customWidth="1"/>
    <col min="9" max="9" width="10.75390625" style="54" customWidth="1"/>
    <col min="10" max="10" width="11.75390625" style="54" customWidth="1"/>
    <col min="11" max="11" width="11.75390625" style="1" customWidth="1"/>
    <col min="12" max="16384" width="9.125" style="1" customWidth="1"/>
  </cols>
  <sheetData>
    <row r="1" spans="1:5" ht="12.75">
      <c r="A1" s="540" t="s">
        <v>494</v>
      </c>
      <c r="B1" s="540"/>
      <c r="C1" s="540"/>
      <c r="D1" s="540"/>
      <c r="E1" s="540"/>
    </row>
    <row r="2" spans="1:5" ht="12.75">
      <c r="A2" s="540" t="s">
        <v>495</v>
      </c>
      <c r="B2" s="540"/>
      <c r="C2" s="540"/>
      <c r="D2" s="540"/>
      <c r="E2" s="540"/>
    </row>
    <row r="3" spans="1:10" ht="19.5">
      <c r="A3" s="541" t="s">
        <v>496</v>
      </c>
      <c r="B3" s="541"/>
      <c r="C3" s="541"/>
      <c r="D3" s="541"/>
      <c r="E3" s="541"/>
      <c r="F3" s="541"/>
      <c r="G3" s="541"/>
      <c r="H3" s="541"/>
      <c r="I3" s="541"/>
      <c r="J3" s="541"/>
    </row>
    <row r="5" spans="1:10" s="123" customFormat="1" ht="69.75" customHeight="1">
      <c r="A5" s="97" t="s">
        <v>154</v>
      </c>
      <c r="B5" s="122" t="s">
        <v>155</v>
      </c>
      <c r="C5" s="122" t="s">
        <v>156</v>
      </c>
      <c r="D5" s="122" t="s">
        <v>157</v>
      </c>
      <c r="E5" s="97" t="s">
        <v>158</v>
      </c>
      <c r="F5" s="122" t="s">
        <v>159</v>
      </c>
      <c r="G5" s="122" t="s">
        <v>388</v>
      </c>
      <c r="H5" s="122" t="s">
        <v>161</v>
      </c>
      <c r="I5" s="122" t="s">
        <v>162</v>
      </c>
      <c r="J5" s="97" t="s">
        <v>312</v>
      </c>
    </row>
    <row r="6" spans="1:10" ht="23.25" customHeight="1">
      <c r="A6" s="570">
        <v>1</v>
      </c>
      <c r="B6" s="481" t="s">
        <v>497</v>
      </c>
      <c r="C6" s="481" t="s">
        <v>164</v>
      </c>
      <c r="D6" s="571" t="s">
        <v>317</v>
      </c>
      <c r="E6" s="481" t="s">
        <v>498</v>
      </c>
      <c r="F6" s="572" t="s">
        <v>499</v>
      </c>
      <c r="G6" s="97" t="s">
        <v>500</v>
      </c>
      <c r="H6" s="97" t="s">
        <v>501</v>
      </c>
      <c r="I6" s="84"/>
      <c r="J6" s="125"/>
    </row>
    <row r="7" spans="1:10" ht="34.5" customHeight="1">
      <c r="A7" s="570"/>
      <c r="B7" s="481"/>
      <c r="C7" s="481"/>
      <c r="D7" s="571"/>
      <c r="E7" s="481"/>
      <c r="F7" s="572"/>
      <c r="G7" s="126">
        <v>340800</v>
      </c>
      <c r="H7" s="97" t="s">
        <v>502</v>
      </c>
      <c r="I7" s="84"/>
      <c r="J7" s="96"/>
    </row>
    <row r="8" spans="1:10" ht="12.75">
      <c r="A8" s="570"/>
      <c r="B8" s="481"/>
      <c r="C8" s="481"/>
      <c r="D8" s="571"/>
      <c r="E8" s="481"/>
      <c r="F8" s="572"/>
      <c r="G8" s="107"/>
      <c r="H8" s="116"/>
      <c r="I8" s="84">
        <v>39835</v>
      </c>
      <c r="J8" s="125">
        <v>340800</v>
      </c>
    </row>
    <row r="9" spans="1:11" ht="12.75" customHeight="1">
      <c r="A9" s="570"/>
      <c r="B9" s="481"/>
      <c r="C9" s="481"/>
      <c r="D9" s="571"/>
      <c r="E9" s="481"/>
      <c r="F9" s="572"/>
      <c r="G9" s="107">
        <v>39836</v>
      </c>
      <c r="H9" s="116"/>
      <c r="I9" s="84"/>
      <c r="J9" s="127">
        <f>SUM(J6:J8)</f>
        <v>340800</v>
      </c>
      <c r="K9" s="25">
        <f>G7-J9</f>
        <v>0</v>
      </c>
    </row>
    <row r="10" spans="1:10" ht="34.5" customHeight="1">
      <c r="A10" s="570">
        <f>A6+1</f>
        <v>2</v>
      </c>
      <c r="B10" s="481" t="s">
        <v>497</v>
      </c>
      <c r="C10" s="481" t="s">
        <v>164</v>
      </c>
      <c r="D10" s="481" t="s">
        <v>317</v>
      </c>
      <c r="E10" s="481" t="s">
        <v>503</v>
      </c>
      <c r="F10" s="572" t="s">
        <v>504</v>
      </c>
      <c r="G10" s="97" t="s">
        <v>505</v>
      </c>
      <c r="H10" s="97" t="s">
        <v>506</v>
      </c>
      <c r="I10" s="84"/>
      <c r="J10" s="125"/>
    </row>
    <row r="11" spans="1:10" ht="25.5">
      <c r="A11" s="570"/>
      <c r="B11" s="481"/>
      <c r="C11" s="481"/>
      <c r="D11" s="481"/>
      <c r="E11" s="481"/>
      <c r="F11" s="572"/>
      <c r="G11" s="96">
        <v>101860</v>
      </c>
      <c r="H11" s="97" t="s">
        <v>507</v>
      </c>
      <c r="I11" s="84"/>
      <c r="J11" s="125"/>
    </row>
    <row r="12" spans="1:10" ht="12.75">
      <c r="A12" s="570"/>
      <c r="B12" s="481"/>
      <c r="C12" s="481"/>
      <c r="D12" s="481"/>
      <c r="E12" s="481"/>
      <c r="F12" s="572"/>
      <c r="G12" s="128"/>
      <c r="H12" s="116"/>
      <c r="I12" s="84">
        <v>39872</v>
      </c>
      <c r="J12" s="125">
        <v>9260</v>
      </c>
    </row>
    <row r="13" spans="1:10" ht="12.75">
      <c r="A13" s="570"/>
      <c r="B13" s="481"/>
      <c r="C13" s="481"/>
      <c r="D13" s="481"/>
      <c r="E13" s="481"/>
      <c r="F13" s="572"/>
      <c r="G13" s="107"/>
      <c r="H13" s="116"/>
      <c r="I13" s="84">
        <v>39903</v>
      </c>
      <c r="J13" s="125">
        <v>9260</v>
      </c>
    </row>
    <row r="14" spans="1:10" ht="12.75">
      <c r="A14" s="570"/>
      <c r="B14" s="481"/>
      <c r="C14" s="481"/>
      <c r="D14" s="481"/>
      <c r="E14" s="481"/>
      <c r="F14" s="572"/>
      <c r="G14" s="107"/>
      <c r="H14" s="116"/>
      <c r="I14" s="84">
        <v>39933</v>
      </c>
      <c r="J14" s="125">
        <v>9260</v>
      </c>
    </row>
    <row r="15" spans="1:10" ht="12.75">
      <c r="A15" s="570"/>
      <c r="B15" s="481"/>
      <c r="C15" s="481"/>
      <c r="D15" s="481"/>
      <c r="E15" s="481"/>
      <c r="F15" s="572"/>
      <c r="G15" s="107"/>
      <c r="H15" s="116"/>
      <c r="I15" s="84">
        <v>39964</v>
      </c>
      <c r="J15" s="125">
        <v>9260</v>
      </c>
    </row>
    <row r="16" spans="1:10" ht="12.75">
      <c r="A16" s="570"/>
      <c r="B16" s="481"/>
      <c r="C16" s="481"/>
      <c r="D16" s="481"/>
      <c r="E16" s="481"/>
      <c r="F16" s="572"/>
      <c r="G16" s="107"/>
      <c r="H16" s="116"/>
      <c r="I16" s="84">
        <v>39994</v>
      </c>
      <c r="J16" s="125">
        <v>9260</v>
      </c>
    </row>
    <row r="17" spans="1:10" ht="12.75">
      <c r="A17" s="570"/>
      <c r="B17" s="481"/>
      <c r="C17" s="481"/>
      <c r="D17" s="481"/>
      <c r="E17" s="481"/>
      <c r="F17" s="572"/>
      <c r="G17" s="107"/>
      <c r="H17" s="116"/>
      <c r="I17" s="84">
        <v>40025</v>
      </c>
      <c r="J17" s="125">
        <v>9260</v>
      </c>
    </row>
    <row r="18" spans="1:10" ht="12.75">
      <c r="A18" s="570"/>
      <c r="B18" s="481"/>
      <c r="C18" s="481"/>
      <c r="D18" s="481"/>
      <c r="E18" s="481"/>
      <c r="F18" s="572"/>
      <c r="G18" s="107"/>
      <c r="H18" s="116"/>
      <c r="I18" s="84">
        <v>40057</v>
      </c>
      <c r="J18" s="125">
        <v>9260</v>
      </c>
    </row>
    <row r="19" spans="1:10" ht="12.75">
      <c r="A19" s="570"/>
      <c r="B19" s="481"/>
      <c r="C19" s="481"/>
      <c r="D19" s="481"/>
      <c r="E19" s="481"/>
      <c r="F19" s="572"/>
      <c r="G19" s="107"/>
      <c r="H19" s="116"/>
      <c r="I19" s="84">
        <v>40086</v>
      </c>
      <c r="J19" s="125">
        <v>9260</v>
      </c>
    </row>
    <row r="20" spans="1:10" ht="12.75">
      <c r="A20" s="570"/>
      <c r="B20" s="481"/>
      <c r="C20" s="481"/>
      <c r="D20" s="481"/>
      <c r="E20" s="481"/>
      <c r="F20" s="572"/>
      <c r="G20" s="107"/>
      <c r="H20" s="116"/>
      <c r="I20" s="84">
        <v>40117</v>
      </c>
      <c r="J20" s="125">
        <v>9260</v>
      </c>
    </row>
    <row r="21" spans="1:10" ht="12.75">
      <c r="A21" s="570"/>
      <c r="B21" s="481"/>
      <c r="C21" s="481"/>
      <c r="D21" s="481"/>
      <c r="E21" s="481"/>
      <c r="F21" s="572"/>
      <c r="G21" s="107"/>
      <c r="H21" s="116"/>
      <c r="I21" s="84">
        <v>40147</v>
      </c>
      <c r="J21" s="125">
        <v>9260</v>
      </c>
    </row>
    <row r="22" spans="1:10" ht="12.75">
      <c r="A22" s="570"/>
      <c r="B22" s="481"/>
      <c r="C22" s="481"/>
      <c r="D22" s="481"/>
      <c r="E22" s="481"/>
      <c r="F22" s="572"/>
      <c r="G22" s="107"/>
      <c r="H22" s="116"/>
      <c r="I22" s="84">
        <v>40178</v>
      </c>
      <c r="J22" s="125">
        <v>9260</v>
      </c>
    </row>
    <row r="23" spans="1:11" ht="13.5" customHeight="1">
      <c r="A23" s="570"/>
      <c r="B23" s="481"/>
      <c r="C23" s="481"/>
      <c r="D23" s="481"/>
      <c r="E23" s="481"/>
      <c r="F23" s="572"/>
      <c r="G23" s="107">
        <v>40178</v>
      </c>
      <c r="H23" s="116"/>
      <c r="I23" s="84"/>
      <c r="J23" s="127">
        <f>SUM(J12:J22)</f>
        <v>101860</v>
      </c>
      <c r="K23" s="25">
        <f>G11-J23</f>
        <v>0</v>
      </c>
    </row>
    <row r="24" spans="1:10" ht="34.5" customHeight="1">
      <c r="A24" s="570">
        <f>A10+1</f>
        <v>3</v>
      </c>
      <c r="B24" s="481" t="s">
        <v>497</v>
      </c>
      <c r="C24" s="481" t="s">
        <v>164</v>
      </c>
      <c r="D24" s="481" t="s">
        <v>508</v>
      </c>
      <c r="E24" s="481" t="s">
        <v>509</v>
      </c>
      <c r="F24" s="572" t="s">
        <v>510</v>
      </c>
      <c r="G24" s="97" t="s">
        <v>511</v>
      </c>
      <c r="H24" s="97" t="s">
        <v>512</v>
      </c>
      <c r="I24" s="84"/>
      <c r="J24" s="125"/>
    </row>
    <row r="25" spans="1:10" ht="38.25">
      <c r="A25" s="570"/>
      <c r="B25" s="481"/>
      <c r="C25" s="481"/>
      <c r="D25" s="481"/>
      <c r="E25" s="481"/>
      <c r="F25" s="572"/>
      <c r="G25" s="96">
        <v>7085.81</v>
      </c>
      <c r="H25" s="97" t="s">
        <v>513</v>
      </c>
      <c r="I25" s="84"/>
      <c r="J25" s="125"/>
    </row>
    <row r="26" spans="1:10" ht="12.75">
      <c r="A26" s="570"/>
      <c r="B26" s="481"/>
      <c r="C26" s="481"/>
      <c r="D26" s="481"/>
      <c r="E26" s="481"/>
      <c r="F26" s="572"/>
      <c r="G26" s="129"/>
      <c r="H26" s="97"/>
      <c r="I26" s="84">
        <v>39863</v>
      </c>
      <c r="J26" s="125">
        <v>7085.81</v>
      </c>
    </row>
    <row r="27" spans="1:11" ht="12.75">
      <c r="A27" s="570"/>
      <c r="B27" s="481"/>
      <c r="C27" s="481"/>
      <c r="D27" s="481"/>
      <c r="E27" s="481"/>
      <c r="F27" s="572"/>
      <c r="G27" s="107">
        <v>40228</v>
      </c>
      <c r="H27" s="116"/>
      <c r="I27" s="84"/>
      <c r="J27" s="127">
        <f>SUM(J24:J26)</f>
        <v>7085.81</v>
      </c>
      <c r="K27" s="25">
        <f>G25-J27</f>
        <v>0</v>
      </c>
    </row>
    <row r="28" spans="1:10" ht="23.25" customHeight="1">
      <c r="A28" s="570">
        <f>A24+1</f>
        <v>4</v>
      </c>
      <c r="B28" s="481" t="s">
        <v>497</v>
      </c>
      <c r="C28" s="481" t="s">
        <v>164</v>
      </c>
      <c r="D28" s="571" t="s">
        <v>317</v>
      </c>
      <c r="E28" s="481" t="s">
        <v>514</v>
      </c>
      <c r="F28" s="572" t="s">
        <v>515</v>
      </c>
      <c r="G28" s="97" t="s">
        <v>516</v>
      </c>
      <c r="H28" s="97" t="s">
        <v>517</v>
      </c>
      <c r="I28" s="84"/>
      <c r="J28" s="125"/>
    </row>
    <row r="29" spans="1:10" ht="25.5">
      <c r="A29" s="570"/>
      <c r="B29" s="481"/>
      <c r="C29" s="481"/>
      <c r="D29" s="571"/>
      <c r="E29" s="481"/>
      <c r="F29" s="572"/>
      <c r="G29" s="96">
        <v>227280</v>
      </c>
      <c r="H29" s="97" t="s">
        <v>518</v>
      </c>
      <c r="I29" s="84"/>
      <c r="J29" s="125"/>
    </row>
    <row r="30" spans="1:10" ht="12.75">
      <c r="A30" s="570"/>
      <c r="B30" s="481"/>
      <c r="C30" s="481"/>
      <c r="D30" s="571"/>
      <c r="E30" s="481"/>
      <c r="F30" s="572"/>
      <c r="G30" s="96"/>
      <c r="H30" s="97"/>
      <c r="I30" s="84">
        <v>39947</v>
      </c>
      <c r="J30" s="125">
        <v>227280</v>
      </c>
    </row>
    <row r="31" spans="1:11" ht="12.75">
      <c r="A31" s="570"/>
      <c r="B31" s="481"/>
      <c r="C31" s="481"/>
      <c r="D31" s="571"/>
      <c r="E31" s="481"/>
      <c r="F31" s="572"/>
      <c r="G31" s="107">
        <v>39964</v>
      </c>
      <c r="H31" s="116"/>
      <c r="I31" s="116"/>
      <c r="J31" s="127">
        <f>SUM(J28:J30)</f>
        <v>227280</v>
      </c>
      <c r="K31" s="25">
        <f>G29-J31</f>
        <v>0</v>
      </c>
    </row>
    <row r="32" spans="1:10" ht="38.25" customHeight="1">
      <c r="A32" s="570">
        <v>5</v>
      </c>
      <c r="B32" s="481" t="s">
        <v>497</v>
      </c>
      <c r="C32" s="481" t="s">
        <v>164</v>
      </c>
      <c r="D32" s="481" t="s">
        <v>519</v>
      </c>
      <c r="E32" s="481" t="s">
        <v>520</v>
      </c>
      <c r="F32" s="572" t="s">
        <v>521</v>
      </c>
      <c r="G32" s="97" t="s">
        <v>522</v>
      </c>
      <c r="H32" s="97" t="s">
        <v>523</v>
      </c>
      <c r="I32" s="84"/>
      <c r="J32" s="125"/>
    </row>
    <row r="33" spans="1:10" ht="38.25">
      <c r="A33" s="570"/>
      <c r="B33" s="481"/>
      <c r="C33" s="481"/>
      <c r="D33" s="481"/>
      <c r="E33" s="481"/>
      <c r="F33" s="572"/>
      <c r="G33" s="96">
        <v>560000</v>
      </c>
      <c r="H33" s="97" t="s">
        <v>524</v>
      </c>
      <c r="I33" s="84"/>
      <c r="J33" s="125"/>
    </row>
    <row r="34" spans="1:10" ht="12.75">
      <c r="A34" s="570"/>
      <c r="B34" s="481"/>
      <c r="C34" s="481"/>
      <c r="D34" s="481"/>
      <c r="E34" s="481"/>
      <c r="F34" s="572"/>
      <c r="G34" s="96"/>
      <c r="H34" s="97"/>
      <c r="I34" s="84">
        <v>40071</v>
      </c>
      <c r="J34" s="125">
        <v>80000</v>
      </c>
    </row>
    <row r="35" spans="1:10" ht="12.75">
      <c r="A35" s="570"/>
      <c r="B35" s="481"/>
      <c r="C35" s="481"/>
      <c r="D35" s="481"/>
      <c r="E35" s="481"/>
      <c r="F35" s="572"/>
      <c r="G35" s="96"/>
      <c r="H35" s="97"/>
      <c r="I35" s="84">
        <v>40106</v>
      </c>
      <c r="J35" s="125">
        <v>80000</v>
      </c>
    </row>
    <row r="36" spans="1:10" ht="12.75">
      <c r="A36" s="570"/>
      <c r="B36" s="481"/>
      <c r="C36" s="481"/>
      <c r="D36" s="481"/>
      <c r="E36" s="481"/>
      <c r="F36" s="572"/>
      <c r="G36" s="97"/>
      <c r="H36" s="97"/>
      <c r="I36" s="84">
        <v>40141</v>
      </c>
      <c r="J36" s="125">
        <v>80000</v>
      </c>
    </row>
    <row r="37" spans="1:10" ht="12.75">
      <c r="A37" s="570"/>
      <c r="B37" s="481"/>
      <c r="C37" s="481"/>
      <c r="D37" s="481"/>
      <c r="E37" s="481"/>
      <c r="F37" s="572"/>
      <c r="G37" s="97"/>
      <c r="H37" s="97"/>
      <c r="I37" s="84">
        <v>40135</v>
      </c>
      <c r="J37" s="125">
        <v>80000</v>
      </c>
    </row>
    <row r="38" spans="1:10" ht="12.75">
      <c r="A38" s="570"/>
      <c r="B38" s="481"/>
      <c r="C38" s="481"/>
      <c r="D38" s="481"/>
      <c r="E38" s="481"/>
      <c r="F38" s="572"/>
      <c r="G38" s="97"/>
      <c r="H38" s="97"/>
      <c r="I38" s="84">
        <v>40141</v>
      </c>
      <c r="J38" s="125">
        <v>80000</v>
      </c>
    </row>
    <row r="39" spans="1:10" ht="12.75">
      <c r="A39" s="570"/>
      <c r="B39" s="481"/>
      <c r="C39" s="481"/>
      <c r="D39" s="481"/>
      <c r="E39" s="481"/>
      <c r="F39" s="572"/>
      <c r="G39" s="97"/>
      <c r="H39" s="97"/>
      <c r="I39" s="84">
        <v>40162</v>
      </c>
      <c r="J39" s="125">
        <v>80000</v>
      </c>
    </row>
    <row r="40" spans="1:10" ht="12.75">
      <c r="A40" s="570"/>
      <c r="B40" s="481"/>
      <c r="C40" s="481"/>
      <c r="D40" s="481"/>
      <c r="E40" s="481"/>
      <c r="F40" s="572"/>
      <c r="G40" s="96"/>
      <c r="H40" s="97"/>
      <c r="I40" s="84">
        <v>40170</v>
      </c>
      <c r="J40" s="125">
        <v>80000</v>
      </c>
    </row>
    <row r="41" spans="1:12" ht="14.25" customHeight="1">
      <c r="A41" s="570"/>
      <c r="B41" s="481"/>
      <c r="C41" s="481"/>
      <c r="D41" s="481"/>
      <c r="E41" s="481"/>
      <c r="F41" s="572"/>
      <c r="G41" s="107">
        <v>40178</v>
      </c>
      <c r="H41" s="116"/>
      <c r="I41" s="130"/>
      <c r="J41" s="127">
        <f>SUM(J32:J40)</f>
        <v>560000</v>
      </c>
      <c r="K41" s="25">
        <f>G33-J41</f>
        <v>0</v>
      </c>
      <c r="L41" s="7"/>
    </row>
    <row r="42" spans="1:10" ht="57" customHeight="1">
      <c r="A42" s="570">
        <f>A32+1</f>
        <v>6</v>
      </c>
      <c r="B42" s="481" t="s">
        <v>497</v>
      </c>
      <c r="C42" s="481" t="s">
        <v>164</v>
      </c>
      <c r="D42" s="481" t="s">
        <v>525</v>
      </c>
      <c r="E42" s="481" t="s">
        <v>526</v>
      </c>
      <c r="F42" s="572" t="s">
        <v>527</v>
      </c>
      <c r="G42" s="97" t="s">
        <v>528</v>
      </c>
      <c r="H42" s="97" t="s">
        <v>423</v>
      </c>
      <c r="I42" s="84"/>
      <c r="J42" s="125"/>
    </row>
    <row r="43" spans="1:10" ht="38.25">
      <c r="A43" s="570"/>
      <c r="B43" s="481"/>
      <c r="C43" s="481"/>
      <c r="D43" s="481"/>
      <c r="E43" s="481"/>
      <c r="F43" s="572"/>
      <c r="G43" s="96">
        <v>367080</v>
      </c>
      <c r="H43" s="97" t="s">
        <v>529</v>
      </c>
      <c r="I43" s="102"/>
      <c r="J43" s="125"/>
    </row>
    <row r="44" spans="1:10" ht="12.75">
      <c r="A44" s="570"/>
      <c r="B44" s="481"/>
      <c r="C44" s="481"/>
      <c r="D44" s="481"/>
      <c r="E44" s="481"/>
      <c r="F44" s="572"/>
      <c r="G44" s="96"/>
      <c r="H44" s="97"/>
      <c r="I44" s="93">
        <v>40024</v>
      </c>
      <c r="J44" s="125">
        <v>25707</v>
      </c>
    </row>
    <row r="45" spans="1:10" ht="12.75">
      <c r="A45" s="570"/>
      <c r="B45" s="481"/>
      <c r="C45" s="481"/>
      <c r="D45" s="481"/>
      <c r="E45" s="481"/>
      <c r="F45" s="572"/>
      <c r="G45" s="96"/>
      <c r="H45" s="97"/>
      <c r="I45" s="93">
        <v>40057</v>
      </c>
      <c r="J45" s="125">
        <v>52440</v>
      </c>
    </row>
    <row r="46" spans="1:10" ht="12.75">
      <c r="A46" s="570"/>
      <c r="B46" s="481"/>
      <c r="C46" s="481"/>
      <c r="D46" s="481"/>
      <c r="E46" s="481"/>
      <c r="F46" s="572"/>
      <c r="G46" s="96"/>
      <c r="H46" s="97"/>
      <c r="I46" s="93">
        <v>40117</v>
      </c>
      <c r="J46" s="125">
        <v>35568</v>
      </c>
    </row>
    <row r="47" spans="1:10" ht="12.75">
      <c r="A47" s="570"/>
      <c r="B47" s="481"/>
      <c r="C47" s="481"/>
      <c r="D47" s="481"/>
      <c r="E47" s="481"/>
      <c r="F47" s="572"/>
      <c r="G47" s="96"/>
      <c r="H47" s="97"/>
      <c r="I47" s="93">
        <v>40128</v>
      </c>
      <c r="J47" s="125">
        <v>89832</v>
      </c>
    </row>
    <row r="48" spans="1:10" ht="12.75">
      <c r="A48" s="570"/>
      <c r="B48" s="481"/>
      <c r="C48" s="481"/>
      <c r="D48" s="481"/>
      <c r="E48" s="481"/>
      <c r="F48" s="572"/>
      <c r="G48" s="96"/>
      <c r="H48" s="97"/>
      <c r="I48" s="93">
        <v>40147</v>
      </c>
      <c r="J48" s="125">
        <v>71136</v>
      </c>
    </row>
    <row r="49" spans="1:10" ht="12.75">
      <c r="A49" s="570"/>
      <c r="B49" s="481"/>
      <c r="C49" s="481"/>
      <c r="D49" s="481"/>
      <c r="E49" s="481"/>
      <c r="F49" s="572"/>
      <c r="G49" s="96"/>
      <c r="H49" s="97"/>
      <c r="I49" s="93">
        <v>40172</v>
      </c>
      <c r="J49" s="125">
        <v>60876</v>
      </c>
    </row>
    <row r="50" spans="1:10" ht="12.75">
      <c r="A50" s="570"/>
      <c r="B50" s="481"/>
      <c r="C50" s="481"/>
      <c r="D50" s="481"/>
      <c r="E50" s="481"/>
      <c r="F50" s="572"/>
      <c r="G50" s="96"/>
      <c r="H50" s="97"/>
      <c r="I50" s="93">
        <v>40178</v>
      </c>
      <c r="J50" s="125">
        <v>31521</v>
      </c>
    </row>
    <row r="51" spans="1:11" ht="12.75">
      <c r="A51" s="570"/>
      <c r="B51" s="481"/>
      <c r="C51" s="481"/>
      <c r="D51" s="481"/>
      <c r="E51" s="481"/>
      <c r="F51" s="572"/>
      <c r="G51" s="129">
        <v>40178</v>
      </c>
      <c r="H51" s="97"/>
      <c r="I51" s="116"/>
      <c r="J51" s="127">
        <f>SUM(J42:J50)</f>
        <v>367080</v>
      </c>
      <c r="K51" s="25">
        <f>G43-J51</f>
        <v>0</v>
      </c>
    </row>
    <row r="52" spans="1:10" ht="68.25" customHeight="1">
      <c r="A52" s="570">
        <f>A42+1</f>
        <v>7</v>
      </c>
      <c r="B52" s="481" t="s">
        <v>497</v>
      </c>
      <c r="C52" s="481" t="s">
        <v>164</v>
      </c>
      <c r="D52" s="571" t="s">
        <v>317</v>
      </c>
      <c r="E52" s="481" t="s">
        <v>530</v>
      </c>
      <c r="F52" s="572" t="s">
        <v>531</v>
      </c>
      <c r="G52" s="97" t="s">
        <v>532</v>
      </c>
      <c r="H52" s="97" t="s">
        <v>533</v>
      </c>
      <c r="I52" s="84"/>
      <c r="J52" s="125"/>
    </row>
    <row r="53" spans="1:10" ht="38.25">
      <c r="A53" s="570"/>
      <c r="B53" s="481"/>
      <c r="C53" s="481"/>
      <c r="D53" s="571"/>
      <c r="E53" s="481"/>
      <c r="F53" s="572"/>
      <c r="G53" s="96">
        <v>198083.7</v>
      </c>
      <c r="H53" s="97" t="s">
        <v>534</v>
      </c>
      <c r="I53" s="102"/>
      <c r="J53" s="125"/>
    </row>
    <row r="54" spans="1:10" ht="12.75">
      <c r="A54" s="570"/>
      <c r="B54" s="481"/>
      <c r="C54" s="481"/>
      <c r="D54" s="571"/>
      <c r="E54" s="481"/>
      <c r="F54" s="572"/>
      <c r="G54" s="96"/>
      <c r="H54" s="97"/>
      <c r="I54" s="93">
        <v>39996</v>
      </c>
      <c r="J54" s="125">
        <v>198083.7</v>
      </c>
    </row>
    <row r="55" spans="1:11" ht="12.75">
      <c r="A55" s="570"/>
      <c r="B55" s="481"/>
      <c r="C55" s="481"/>
      <c r="D55" s="571"/>
      <c r="E55" s="481"/>
      <c r="F55" s="572"/>
      <c r="G55" s="129">
        <v>39996</v>
      </c>
      <c r="H55" s="97"/>
      <c r="I55" s="116"/>
      <c r="J55" s="127">
        <f>SUM(J52:J54)</f>
        <v>198083.7</v>
      </c>
      <c r="K55" s="25">
        <f>G53-J55</f>
        <v>0</v>
      </c>
    </row>
    <row r="56" spans="1:10" ht="34.5" customHeight="1">
      <c r="A56" s="570">
        <f>A52+1</f>
        <v>8</v>
      </c>
      <c r="B56" s="481" t="s">
        <v>497</v>
      </c>
      <c r="C56" s="481" t="s">
        <v>164</v>
      </c>
      <c r="D56" s="481" t="s">
        <v>519</v>
      </c>
      <c r="E56" s="481" t="s">
        <v>535</v>
      </c>
      <c r="F56" s="572" t="s">
        <v>536</v>
      </c>
      <c r="G56" s="97" t="s">
        <v>537</v>
      </c>
      <c r="H56" s="97" t="s">
        <v>538</v>
      </c>
      <c r="I56" s="84"/>
      <c r="J56" s="125"/>
    </row>
    <row r="57" spans="1:10" ht="38.25">
      <c r="A57" s="570"/>
      <c r="B57" s="481"/>
      <c r="C57" s="481"/>
      <c r="D57" s="481"/>
      <c r="E57" s="481"/>
      <c r="F57" s="572"/>
      <c r="G57" s="96">
        <v>104686.72</v>
      </c>
      <c r="H57" s="97" t="s">
        <v>539</v>
      </c>
      <c r="I57" s="102"/>
      <c r="J57" s="125"/>
    </row>
    <row r="58" spans="1:10" ht="12.75">
      <c r="A58" s="570"/>
      <c r="B58" s="481"/>
      <c r="C58" s="481"/>
      <c r="D58" s="481"/>
      <c r="E58" s="481"/>
      <c r="F58" s="572"/>
      <c r="G58" s="96"/>
      <c r="H58" s="97"/>
      <c r="I58" s="93">
        <v>40031</v>
      </c>
      <c r="J58" s="125">
        <v>104686.72</v>
      </c>
    </row>
    <row r="59" spans="1:11" ht="12.75">
      <c r="A59" s="570"/>
      <c r="B59" s="481"/>
      <c r="C59" s="481"/>
      <c r="D59" s="481"/>
      <c r="E59" s="481"/>
      <c r="F59" s="572"/>
      <c r="G59" s="129">
        <v>40033</v>
      </c>
      <c r="H59" s="97"/>
      <c r="I59" s="116"/>
      <c r="J59" s="127">
        <f>SUM(J56:J58)</f>
        <v>104686.72</v>
      </c>
      <c r="K59" s="25">
        <f>G57-J59</f>
        <v>0</v>
      </c>
    </row>
    <row r="60" spans="1:10" ht="34.5" customHeight="1">
      <c r="A60" s="570">
        <f>A56+1</f>
        <v>9</v>
      </c>
      <c r="B60" s="481" t="s">
        <v>497</v>
      </c>
      <c r="C60" s="481" t="s">
        <v>164</v>
      </c>
      <c r="D60" s="571" t="s">
        <v>519</v>
      </c>
      <c r="E60" s="481" t="s">
        <v>535</v>
      </c>
      <c r="F60" s="572" t="s">
        <v>540</v>
      </c>
      <c r="G60" s="97" t="s">
        <v>541</v>
      </c>
      <c r="H60" s="97" t="s">
        <v>538</v>
      </c>
      <c r="I60" s="84"/>
      <c r="J60" s="125"/>
    </row>
    <row r="61" spans="1:11" ht="38.25">
      <c r="A61" s="570"/>
      <c r="B61" s="481"/>
      <c r="C61" s="481"/>
      <c r="D61" s="571"/>
      <c r="E61" s="481"/>
      <c r="F61" s="572"/>
      <c r="G61" s="96">
        <v>45558.6</v>
      </c>
      <c r="H61" s="97" t="s">
        <v>539</v>
      </c>
      <c r="I61" s="102"/>
      <c r="J61" s="125"/>
      <c r="K61" s="53"/>
    </row>
    <row r="62" spans="1:11" ht="12.75">
      <c r="A62" s="570"/>
      <c r="B62" s="481"/>
      <c r="C62" s="481"/>
      <c r="D62" s="571"/>
      <c r="E62" s="481"/>
      <c r="F62" s="572"/>
      <c r="G62" s="96"/>
      <c r="H62" s="97"/>
      <c r="I62" s="93">
        <v>40031</v>
      </c>
      <c r="J62" s="125">
        <v>45558.6</v>
      </c>
      <c r="K62" s="53"/>
    </row>
    <row r="63" spans="1:11" ht="12.75">
      <c r="A63" s="570"/>
      <c r="B63" s="481"/>
      <c r="C63" s="481"/>
      <c r="D63" s="571"/>
      <c r="E63" s="481"/>
      <c r="F63" s="572"/>
      <c r="G63" s="129">
        <v>40033</v>
      </c>
      <c r="H63" s="97"/>
      <c r="I63" s="116"/>
      <c r="J63" s="127">
        <f>SUM(J60:J62)</f>
        <v>45558.6</v>
      </c>
      <c r="K63" s="25">
        <f>G61-J63</f>
        <v>0</v>
      </c>
    </row>
    <row r="64" spans="1:11" ht="34.5" customHeight="1">
      <c r="A64" s="570">
        <f>A60+1</f>
        <v>10</v>
      </c>
      <c r="B64" s="481" t="s">
        <v>497</v>
      </c>
      <c r="C64" s="481" t="s">
        <v>164</v>
      </c>
      <c r="D64" s="571" t="s">
        <v>519</v>
      </c>
      <c r="E64" s="481" t="s">
        <v>542</v>
      </c>
      <c r="F64" s="572" t="s">
        <v>543</v>
      </c>
      <c r="G64" s="97" t="s">
        <v>544</v>
      </c>
      <c r="H64" s="97" t="s">
        <v>538</v>
      </c>
      <c r="I64" s="84"/>
      <c r="J64" s="125"/>
      <c r="K64" s="25"/>
    </row>
    <row r="65" spans="1:10" ht="38.25">
      <c r="A65" s="570"/>
      <c r="B65" s="481"/>
      <c r="C65" s="481"/>
      <c r="D65" s="571"/>
      <c r="E65" s="481"/>
      <c r="F65" s="572"/>
      <c r="G65" s="96">
        <v>1760766.32</v>
      </c>
      <c r="H65" s="97" t="s">
        <v>539</v>
      </c>
      <c r="I65" s="102"/>
      <c r="J65" s="125"/>
    </row>
    <row r="66" spans="1:10" ht="12.75">
      <c r="A66" s="570"/>
      <c r="B66" s="481"/>
      <c r="C66" s="481"/>
      <c r="D66" s="571"/>
      <c r="E66" s="481"/>
      <c r="F66" s="572"/>
      <c r="G66" s="99"/>
      <c r="H66" s="129"/>
      <c r="I66" s="93">
        <v>40116</v>
      </c>
      <c r="J66" s="125">
        <v>1760766.32</v>
      </c>
    </row>
    <row r="67" spans="1:11" ht="12.75">
      <c r="A67" s="570"/>
      <c r="B67" s="481"/>
      <c r="C67" s="481"/>
      <c r="D67" s="571"/>
      <c r="E67" s="481"/>
      <c r="F67" s="572"/>
      <c r="G67" s="129">
        <v>40088</v>
      </c>
      <c r="H67" s="97"/>
      <c r="I67" s="116"/>
      <c r="J67" s="127">
        <f>SUM(J64:J66)</f>
        <v>1760766.32</v>
      </c>
      <c r="K67" s="25">
        <f>G65-J67</f>
        <v>0</v>
      </c>
    </row>
    <row r="68" spans="1:11" ht="45.75" customHeight="1">
      <c r="A68" s="570">
        <f>A64+1</f>
        <v>11</v>
      </c>
      <c r="B68" s="481" t="s">
        <v>497</v>
      </c>
      <c r="C68" s="481" t="s">
        <v>164</v>
      </c>
      <c r="D68" s="481" t="s">
        <v>519</v>
      </c>
      <c r="E68" s="481" t="s">
        <v>542</v>
      </c>
      <c r="F68" s="572" t="s">
        <v>545</v>
      </c>
      <c r="G68" s="97" t="s">
        <v>546</v>
      </c>
      <c r="H68" s="97" t="s">
        <v>547</v>
      </c>
      <c r="I68" s="84"/>
      <c r="J68" s="125"/>
      <c r="K68" s="25"/>
    </row>
    <row r="69" spans="1:10" ht="38.25">
      <c r="A69" s="570"/>
      <c r="B69" s="481"/>
      <c r="C69" s="481"/>
      <c r="D69" s="481"/>
      <c r="E69" s="481"/>
      <c r="F69" s="572"/>
      <c r="G69" s="96">
        <v>191331.71</v>
      </c>
      <c r="H69" s="97" t="s">
        <v>548</v>
      </c>
      <c r="I69" s="84"/>
      <c r="J69" s="125"/>
    </row>
    <row r="70" spans="1:10" ht="12.75">
      <c r="A70" s="570"/>
      <c r="B70" s="481"/>
      <c r="C70" s="481"/>
      <c r="D70" s="481"/>
      <c r="E70" s="481"/>
      <c r="F70" s="572"/>
      <c r="G70" s="96"/>
      <c r="H70" s="97"/>
      <c r="I70" s="84">
        <v>40116</v>
      </c>
      <c r="J70" s="125">
        <v>191331.71</v>
      </c>
    </row>
    <row r="71" spans="1:11" ht="12.75">
      <c r="A71" s="570"/>
      <c r="B71" s="481"/>
      <c r="C71" s="481"/>
      <c r="D71" s="481"/>
      <c r="E71" s="481"/>
      <c r="F71" s="572"/>
      <c r="G71" s="129">
        <v>40098</v>
      </c>
      <c r="H71" s="97"/>
      <c r="I71" s="116"/>
      <c r="J71" s="127">
        <f>SUM(J68:J70)</f>
        <v>191331.71</v>
      </c>
      <c r="K71" s="25">
        <f>G69-J71</f>
        <v>0</v>
      </c>
    </row>
    <row r="72" spans="1:11" ht="38.25" customHeight="1">
      <c r="A72" s="570">
        <f>A68+1</f>
        <v>12</v>
      </c>
      <c r="B72" s="481" t="s">
        <v>497</v>
      </c>
      <c r="C72" s="481" t="s">
        <v>164</v>
      </c>
      <c r="D72" s="571" t="s">
        <v>519</v>
      </c>
      <c r="E72" s="481" t="s">
        <v>542</v>
      </c>
      <c r="F72" s="572" t="s">
        <v>549</v>
      </c>
      <c r="G72" s="97" t="s">
        <v>550</v>
      </c>
      <c r="H72" s="97" t="s">
        <v>538</v>
      </c>
      <c r="I72" s="84"/>
      <c r="J72" s="125"/>
      <c r="K72" s="25"/>
    </row>
    <row r="73" spans="1:10" ht="38.25">
      <c r="A73" s="570"/>
      <c r="B73" s="481"/>
      <c r="C73" s="481"/>
      <c r="D73" s="571"/>
      <c r="E73" s="481"/>
      <c r="F73" s="572"/>
      <c r="G73" s="96">
        <v>1017182.05</v>
      </c>
      <c r="H73" s="97" t="s">
        <v>539</v>
      </c>
      <c r="I73" s="102"/>
      <c r="J73" s="125"/>
    </row>
    <row r="74" spans="1:10" ht="12.75">
      <c r="A74" s="570"/>
      <c r="B74" s="481"/>
      <c r="C74" s="481"/>
      <c r="D74" s="571"/>
      <c r="E74" s="481"/>
      <c r="F74" s="572"/>
      <c r="G74" s="96"/>
      <c r="H74" s="97"/>
      <c r="I74" s="93">
        <v>40116</v>
      </c>
      <c r="J74" s="125">
        <v>1017182.05</v>
      </c>
    </row>
    <row r="75" spans="1:11" ht="12.75">
      <c r="A75" s="570"/>
      <c r="B75" s="481"/>
      <c r="C75" s="481"/>
      <c r="D75" s="571"/>
      <c r="E75" s="481"/>
      <c r="F75" s="572"/>
      <c r="G75" s="129">
        <v>40098</v>
      </c>
      <c r="H75" s="97"/>
      <c r="I75" s="116"/>
      <c r="J75" s="127">
        <f>SUM(J72:J74)</f>
        <v>1017182.05</v>
      </c>
      <c r="K75" s="25">
        <f>G73-J75</f>
        <v>0</v>
      </c>
    </row>
    <row r="76" spans="1:11" ht="34.5" customHeight="1">
      <c r="A76" s="570">
        <f>A72+1</f>
        <v>13</v>
      </c>
      <c r="B76" s="481" t="s">
        <v>497</v>
      </c>
      <c r="C76" s="481" t="s">
        <v>164</v>
      </c>
      <c r="D76" s="571" t="s">
        <v>519</v>
      </c>
      <c r="E76" s="481" t="s">
        <v>551</v>
      </c>
      <c r="F76" s="572" t="s">
        <v>552</v>
      </c>
      <c r="G76" s="97" t="s">
        <v>553</v>
      </c>
      <c r="H76" s="97" t="s">
        <v>538</v>
      </c>
      <c r="I76" s="84"/>
      <c r="J76" s="125"/>
      <c r="K76" s="25"/>
    </row>
    <row r="77" spans="1:10" ht="38.25">
      <c r="A77" s="570"/>
      <c r="B77" s="481"/>
      <c r="C77" s="481"/>
      <c r="D77" s="571"/>
      <c r="E77" s="481"/>
      <c r="F77" s="572"/>
      <c r="G77" s="96">
        <v>1820801.12</v>
      </c>
      <c r="H77" s="97" t="s">
        <v>539</v>
      </c>
      <c r="I77" s="102"/>
      <c r="J77" s="125"/>
    </row>
    <row r="78" spans="1:10" ht="12.75">
      <c r="A78" s="570"/>
      <c r="B78" s="481"/>
      <c r="C78" s="481"/>
      <c r="D78" s="571"/>
      <c r="E78" s="481"/>
      <c r="F78" s="572"/>
      <c r="G78" s="96"/>
      <c r="H78" s="97" t="s">
        <v>554</v>
      </c>
      <c r="I78" s="93">
        <v>40122</v>
      </c>
      <c r="J78" s="125">
        <v>345907.5</v>
      </c>
    </row>
    <row r="79" spans="1:11" ht="12.75">
      <c r="A79" s="570"/>
      <c r="B79" s="481"/>
      <c r="C79" s="481"/>
      <c r="D79" s="571"/>
      <c r="E79" s="481"/>
      <c r="F79" s="572"/>
      <c r="G79" s="129">
        <v>40088</v>
      </c>
      <c r="H79" s="97"/>
      <c r="I79" s="116"/>
      <c r="J79" s="127">
        <f>SUM(J76:J78)</f>
        <v>345907.5</v>
      </c>
      <c r="K79" s="25">
        <f>G77-J79</f>
        <v>1474893.62</v>
      </c>
    </row>
    <row r="80" spans="1:11" ht="45.75" customHeight="1">
      <c r="A80" s="570">
        <f>A76+1</f>
        <v>14</v>
      </c>
      <c r="B80" s="481" t="s">
        <v>497</v>
      </c>
      <c r="C80" s="481" t="s">
        <v>164</v>
      </c>
      <c r="D80" s="481" t="s">
        <v>519</v>
      </c>
      <c r="E80" s="481" t="s">
        <v>555</v>
      </c>
      <c r="F80" s="572" t="s">
        <v>556</v>
      </c>
      <c r="G80" s="97" t="s">
        <v>557</v>
      </c>
      <c r="H80" s="97" t="s">
        <v>558</v>
      </c>
      <c r="I80" s="84"/>
      <c r="J80" s="125"/>
      <c r="K80" s="25"/>
    </row>
    <row r="81" spans="1:10" ht="38.25">
      <c r="A81" s="570"/>
      <c r="B81" s="481"/>
      <c r="C81" s="481"/>
      <c r="D81" s="481"/>
      <c r="E81" s="481"/>
      <c r="F81" s="572"/>
      <c r="G81" s="96">
        <v>558587.88</v>
      </c>
      <c r="H81" s="97" t="s">
        <v>559</v>
      </c>
      <c r="I81" s="102"/>
      <c r="J81" s="125"/>
    </row>
    <row r="82" spans="1:10" ht="12.75">
      <c r="A82" s="570"/>
      <c r="B82" s="481"/>
      <c r="C82" s="481"/>
      <c r="D82" s="481"/>
      <c r="E82" s="481"/>
      <c r="F82" s="572"/>
      <c r="G82" s="99"/>
      <c r="H82" s="97"/>
      <c r="I82" s="93">
        <v>40088</v>
      </c>
      <c r="J82" s="125">
        <v>558587.88</v>
      </c>
    </row>
    <row r="83" spans="1:11" ht="12.75">
      <c r="A83" s="570"/>
      <c r="B83" s="481"/>
      <c r="C83" s="481"/>
      <c r="D83" s="481"/>
      <c r="E83" s="481"/>
      <c r="F83" s="572"/>
      <c r="G83" s="129">
        <v>40088</v>
      </c>
      <c r="H83" s="97"/>
      <c r="I83" s="116"/>
      <c r="J83" s="127">
        <f>SUM(J80:J82)</f>
        <v>558587.88</v>
      </c>
      <c r="K83" s="25">
        <f>G81-J83</f>
        <v>0</v>
      </c>
    </row>
    <row r="84" spans="1:11" ht="54" customHeight="1">
      <c r="A84" s="570">
        <f>A80+1</f>
        <v>15</v>
      </c>
      <c r="B84" s="481" t="s">
        <v>497</v>
      </c>
      <c r="C84" s="481" t="s">
        <v>164</v>
      </c>
      <c r="D84" s="481" t="s">
        <v>519</v>
      </c>
      <c r="E84" s="481" t="s">
        <v>555</v>
      </c>
      <c r="F84" s="572" t="s">
        <v>560</v>
      </c>
      <c r="G84" s="97" t="s">
        <v>561</v>
      </c>
      <c r="H84" s="97" t="s">
        <v>562</v>
      </c>
      <c r="I84" s="84"/>
      <c r="J84" s="125"/>
      <c r="K84" s="25"/>
    </row>
    <row r="85" spans="1:10" ht="25.5">
      <c r="A85" s="570"/>
      <c r="B85" s="481"/>
      <c r="C85" s="481"/>
      <c r="D85" s="481"/>
      <c r="E85" s="481"/>
      <c r="F85" s="572"/>
      <c r="G85" s="96">
        <v>290728.95</v>
      </c>
      <c r="H85" s="97" t="s">
        <v>563</v>
      </c>
      <c r="I85" s="102"/>
      <c r="J85" s="125"/>
    </row>
    <row r="86" spans="1:10" ht="12.75">
      <c r="A86" s="570"/>
      <c r="B86" s="481"/>
      <c r="C86" s="481"/>
      <c r="D86" s="481"/>
      <c r="E86" s="481"/>
      <c r="F86" s="572"/>
      <c r="G86" s="96"/>
      <c r="H86" s="97"/>
      <c r="I86" s="93">
        <v>40088</v>
      </c>
      <c r="J86" s="125">
        <v>290728.95</v>
      </c>
    </row>
    <row r="87" spans="1:11" ht="12.75">
      <c r="A87" s="570"/>
      <c r="B87" s="481"/>
      <c r="C87" s="481"/>
      <c r="D87" s="481"/>
      <c r="E87" s="481"/>
      <c r="F87" s="572"/>
      <c r="G87" s="129">
        <v>40088</v>
      </c>
      <c r="H87" s="97"/>
      <c r="I87" s="116"/>
      <c r="J87" s="127">
        <f>SUM(J84:J86)</f>
        <v>290728.95</v>
      </c>
      <c r="K87" s="25">
        <f>G85-J87</f>
        <v>0</v>
      </c>
    </row>
    <row r="88" spans="1:11" ht="45.75" customHeight="1">
      <c r="A88" s="570">
        <f>A84+1</f>
        <v>16</v>
      </c>
      <c r="B88" s="481" t="s">
        <v>497</v>
      </c>
      <c r="C88" s="481" t="s">
        <v>164</v>
      </c>
      <c r="D88" s="481" t="s">
        <v>317</v>
      </c>
      <c r="E88" s="481" t="s">
        <v>564</v>
      </c>
      <c r="F88" s="572" t="s">
        <v>565</v>
      </c>
      <c r="G88" s="97" t="s">
        <v>566</v>
      </c>
      <c r="H88" s="97" t="s">
        <v>567</v>
      </c>
      <c r="I88" s="84"/>
      <c r="J88" s="125"/>
      <c r="K88" s="25"/>
    </row>
    <row r="89" spans="1:10" ht="38.25">
      <c r="A89" s="570"/>
      <c r="B89" s="481"/>
      <c r="C89" s="481"/>
      <c r="D89" s="481"/>
      <c r="E89" s="481"/>
      <c r="F89" s="572"/>
      <c r="G89" s="96">
        <v>101000</v>
      </c>
      <c r="H89" s="97" t="s">
        <v>568</v>
      </c>
      <c r="I89" s="102"/>
      <c r="J89" s="125"/>
    </row>
    <row r="90" spans="1:10" ht="12.75">
      <c r="A90" s="570"/>
      <c r="B90" s="481"/>
      <c r="C90" s="481"/>
      <c r="D90" s="481"/>
      <c r="E90" s="481"/>
      <c r="F90" s="572"/>
      <c r="G90" s="96"/>
      <c r="H90" s="97" t="s">
        <v>569</v>
      </c>
      <c r="I90" s="93">
        <v>40130</v>
      </c>
      <c r="J90" s="125">
        <v>101000</v>
      </c>
    </row>
    <row r="91" spans="1:11" ht="12.75">
      <c r="A91" s="570"/>
      <c r="B91" s="481"/>
      <c r="C91" s="481"/>
      <c r="D91" s="481"/>
      <c r="E91" s="481"/>
      <c r="F91" s="572"/>
      <c r="G91" s="129">
        <v>40172</v>
      </c>
      <c r="H91" s="97"/>
      <c r="I91" s="116"/>
      <c r="J91" s="127">
        <f>SUM(J89:J90)</f>
        <v>101000</v>
      </c>
      <c r="K91" s="25">
        <f>G89-J91</f>
        <v>0</v>
      </c>
    </row>
    <row r="92" spans="1:11" ht="61.5" customHeight="1">
      <c r="A92" s="570">
        <f>A88+1</f>
        <v>17</v>
      </c>
      <c r="B92" s="481" t="s">
        <v>497</v>
      </c>
      <c r="C92" s="481" t="s">
        <v>164</v>
      </c>
      <c r="D92" s="571" t="s">
        <v>519</v>
      </c>
      <c r="E92" s="481" t="s">
        <v>570</v>
      </c>
      <c r="F92" s="572" t="s">
        <v>571</v>
      </c>
      <c r="G92" s="97" t="s">
        <v>572</v>
      </c>
      <c r="H92" s="97" t="s">
        <v>538</v>
      </c>
      <c r="I92" s="84"/>
      <c r="J92" s="125"/>
      <c r="K92" s="25"/>
    </row>
    <row r="93" spans="1:10" ht="38.25">
      <c r="A93" s="570"/>
      <c r="B93" s="481"/>
      <c r="C93" s="481"/>
      <c r="D93" s="571"/>
      <c r="E93" s="481"/>
      <c r="F93" s="572"/>
      <c r="G93" s="96">
        <v>1183165.32</v>
      </c>
      <c r="H93" s="97" t="s">
        <v>539</v>
      </c>
      <c r="I93" s="102"/>
      <c r="J93" s="125"/>
    </row>
    <row r="94" spans="1:10" ht="12.75">
      <c r="A94" s="570"/>
      <c r="B94" s="481"/>
      <c r="C94" s="481"/>
      <c r="D94" s="571"/>
      <c r="E94" s="481"/>
      <c r="F94" s="572"/>
      <c r="G94" s="96"/>
      <c r="H94" s="97"/>
      <c r="I94" s="93">
        <v>40120</v>
      </c>
      <c r="J94" s="125">
        <v>1183165.32</v>
      </c>
    </row>
    <row r="95" spans="1:11" ht="12.75">
      <c r="A95" s="570"/>
      <c r="B95" s="481"/>
      <c r="C95" s="481"/>
      <c r="D95" s="571"/>
      <c r="E95" s="481"/>
      <c r="F95" s="572"/>
      <c r="G95" s="129">
        <v>40120</v>
      </c>
      <c r="H95" s="97"/>
      <c r="I95" s="116"/>
      <c r="J95" s="127">
        <f>SUM(J92:J94)</f>
        <v>1183165.32</v>
      </c>
      <c r="K95" s="25">
        <f>G93-J95</f>
        <v>0</v>
      </c>
    </row>
    <row r="96" spans="1:11" ht="52.5" customHeight="1">
      <c r="A96" s="570">
        <f>A92+1</f>
        <v>18</v>
      </c>
      <c r="B96" s="481" t="s">
        <v>497</v>
      </c>
      <c r="C96" s="481" t="s">
        <v>164</v>
      </c>
      <c r="D96" s="571" t="s">
        <v>317</v>
      </c>
      <c r="E96" s="481" t="s">
        <v>573</v>
      </c>
      <c r="F96" s="572" t="s">
        <v>574</v>
      </c>
      <c r="G96" s="97" t="s">
        <v>575</v>
      </c>
      <c r="H96" s="97" t="s">
        <v>576</v>
      </c>
      <c r="I96" s="84"/>
      <c r="J96" s="125"/>
      <c r="K96" s="25"/>
    </row>
    <row r="97" spans="1:10" ht="25.5">
      <c r="A97" s="570"/>
      <c r="B97" s="481"/>
      <c r="C97" s="481"/>
      <c r="D97" s="571"/>
      <c r="E97" s="481"/>
      <c r="F97" s="572"/>
      <c r="G97" s="96">
        <v>323112</v>
      </c>
      <c r="H97" s="97" t="s">
        <v>577</v>
      </c>
      <c r="I97" s="102"/>
      <c r="J97" s="125"/>
    </row>
    <row r="98" spans="1:10" ht="12.75">
      <c r="A98" s="570"/>
      <c r="B98" s="481"/>
      <c r="C98" s="481"/>
      <c r="D98" s="571"/>
      <c r="E98" s="481"/>
      <c r="F98" s="572"/>
      <c r="G98" s="96"/>
      <c r="H98" s="97"/>
      <c r="I98" s="93">
        <v>40112</v>
      </c>
      <c r="J98" s="125">
        <v>323112</v>
      </c>
    </row>
    <row r="99" spans="1:11" ht="12.75">
      <c r="A99" s="570"/>
      <c r="B99" s="481"/>
      <c r="C99" s="481"/>
      <c r="D99" s="571"/>
      <c r="E99" s="481"/>
      <c r="F99" s="572"/>
      <c r="G99" s="129">
        <v>40140</v>
      </c>
      <c r="H99" s="97"/>
      <c r="I99" s="116"/>
      <c r="J99" s="127">
        <f>SUM(J96:J98)</f>
        <v>323112</v>
      </c>
      <c r="K99" s="25">
        <f>G97-J99</f>
        <v>0</v>
      </c>
    </row>
    <row r="100" spans="1:11" ht="63" customHeight="1">
      <c r="A100" s="570">
        <f>A96+1</f>
        <v>19</v>
      </c>
      <c r="B100" s="481" t="s">
        <v>497</v>
      </c>
      <c r="C100" s="481" t="s">
        <v>164</v>
      </c>
      <c r="D100" s="481" t="s">
        <v>317</v>
      </c>
      <c r="E100" s="481" t="s">
        <v>573</v>
      </c>
      <c r="F100" s="572" t="s">
        <v>578</v>
      </c>
      <c r="G100" s="97" t="s">
        <v>579</v>
      </c>
      <c r="H100" s="97" t="s">
        <v>580</v>
      </c>
      <c r="I100" s="84"/>
      <c r="J100" s="125"/>
      <c r="K100" s="25"/>
    </row>
    <row r="101" spans="1:10" ht="38.25">
      <c r="A101" s="570"/>
      <c r="B101" s="481"/>
      <c r="C101" s="481"/>
      <c r="D101" s="481"/>
      <c r="E101" s="481"/>
      <c r="F101" s="572"/>
      <c r="G101" s="96">
        <v>244300</v>
      </c>
      <c r="H101" s="97" t="s">
        <v>581</v>
      </c>
      <c r="I101" s="102"/>
      <c r="J101" s="125"/>
    </row>
    <row r="102" spans="1:10" ht="12.75">
      <c r="A102" s="570"/>
      <c r="B102" s="481"/>
      <c r="C102" s="481"/>
      <c r="D102" s="481"/>
      <c r="E102" s="481"/>
      <c r="F102" s="572"/>
      <c r="G102" s="96"/>
      <c r="H102" s="97"/>
      <c r="I102" s="93">
        <v>40105</v>
      </c>
      <c r="J102" s="125">
        <v>244300</v>
      </c>
    </row>
    <row r="103" spans="1:11" ht="12.75">
      <c r="A103" s="570"/>
      <c r="B103" s="481"/>
      <c r="C103" s="481"/>
      <c r="D103" s="481"/>
      <c r="E103" s="481"/>
      <c r="F103" s="572"/>
      <c r="G103" s="129">
        <v>40106</v>
      </c>
      <c r="H103" s="97"/>
      <c r="I103" s="116"/>
      <c r="J103" s="127">
        <f>SUM(J100:J102)</f>
        <v>244300</v>
      </c>
      <c r="K103" s="25">
        <f>G101-J103</f>
        <v>0</v>
      </c>
    </row>
    <row r="104" spans="1:11" ht="57" customHeight="1">
      <c r="A104" s="570">
        <f>A100+1</f>
        <v>20</v>
      </c>
      <c r="B104" s="481" t="s">
        <v>497</v>
      </c>
      <c r="C104" s="481" t="s">
        <v>164</v>
      </c>
      <c r="D104" s="481" t="s">
        <v>317</v>
      </c>
      <c r="E104" s="481" t="s">
        <v>582</v>
      </c>
      <c r="F104" s="572" t="s">
        <v>583</v>
      </c>
      <c r="G104" s="97" t="s">
        <v>584</v>
      </c>
      <c r="H104" s="97" t="s">
        <v>580</v>
      </c>
      <c r="I104" s="84"/>
      <c r="J104" s="125"/>
      <c r="K104" s="25"/>
    </row>
    <row r="105" spans="1:10" ht="38.25">
      <c r="A105" s="570"/>
      <c r="B105" s="481"/>
      <c r="C105" s="481"/>
      <c r="D105" s="481"/>
      <c r="E105" s="481"/>
      <c r="F105" s="572"/>
      <c r="G105" s="96">
        <v>498000</v>
      </c>
      <c r="H105" s="97" t="s">
        <v>581</v>
      </c>
      <c r="I105" s="102"/>
      <c r="J105" s="125"/>
    </row>
    <row r="106" spans="1:10" ht="12.75">
      <c r="A106" s="570"/>
      <c r="B106" s="481"/>
      <c r="C106" s="481"/>
      <c r="D106" s="481"/>
      <c r="E106" s="481"/>
      <c r="F106" s="572"/>
      <c r="G106" s="96"/>
      <c r="H106" s="97"/>
      <c r="I106" s="93">
        <v>40127</v>
      </c>
      <c r="J106" s="125">
        <v>498000</v>
      </c>
    </row>
    <row r="107" spans="1:11" ht="12.75">
      <c r="A107" s="570"/>
      <c r="B107" s="481"/>
      <c r="C107" s="481"/>
      <c r="D107" s="481"/>
      <c r="E107" s="481"/>
      <c r="F107" s="572"/>
      <c r="G107" s="129">
        <v>40127</v>
      </c>
      <c r="H107" s="97"/>
      <c r="I107" s="116"/>
      <c r="J107" s="127">
        <f>SUM(J104:J106)</f>
        <v>498000</v>
      </c>
      <c r="K107" s="25">
        <f>G105-J107</f>
        <v>0</v>
      </c>
    </row>
    <row r="108" spans="1:11" ht="34.5" customHeight="1">
      <c r="A108" s="570">
        <f>A104+1</f>
        <v>21</v>
      </c>
      <c r="B108" s="481" t="s">
        <v>497</v>
      </c>
      <c r="C108" s="481" t="s">
        <v>164</v>
      </c>
      <c r="D108" s="481" t="s">
        <v>317</v>
      </c>
      <c r="E108" s="481" t="s">
        <v>585</v>
      </c>
      <c r="F108" s="572" t="s">
        <v>586</v>
      </c>
      <c r="G108" s="124" t="s">
        <v>587</v>
      </c>
      <c r="H108" s="97" t="s">
        <v>588</v>
      </c>
      <c r="I108" s="84"/>
      <c r="J108" s="125"/>
      <c r="K108" s="25"/>
    </row>
    <row r="109" spans="1:10" ht="38.25">
      <c r="A109" s="570"/>
      <c r="B109" s="481"/>
      <c r="C109" s="481"/>
      <c r="D109" s="481"/>
      <c r="E109" s="481"/>
      <c r="F109" s="572"/>
      <c r="G109" s="96">
        <v>329500</v>
      </c>
      <c r="H109" s="97" t="s">
        <v>589</v>
      </c>
      <c r="I109" s="102"/>
      <c r="J109" s="105"/>
    </row>
    <row r="110" spans="1:10" ht="12.75">
      <c r="A110" s="570"/>
      <c r="B110" s="481"/>
      <c r="C110" s="481"/>
      <c r="D110" s="481"/>
      <c r="E110" s="481"/>
      <c r="F110" s="572"/>
      <c r="G110" s="96"/>
      <c r="H110" s="97"/>
      <c r="I110" s="93">
        <v>40161</v>
      </c>
      <c r="J110" s="105">
        <v>329500</v>
      </c>
    </row>
    <row r="111" spans="1:11" ht="12.75">
      <c r="A111" s="570"/>
      <c r="B111" s="481"/>
      <c r="C111" s="481"/>
      <c r="D111" s="481"/>
      <c r="E111" s="481"/>
      <c r="F111" s="572"/>
      <c r="G111" s="129">
        <v>40160</v>
      </c>
      <c r="H111" s="97"/>
      <c r="I111" s="116"/>
      <c r="J111" s="127">
        <f>SUM(J108:J110)</f>
        <v>329500</v>
      </c>
      <c r="K111" s="25">
        <f>G109-J111</f>
        <v>0</v>
      </c>
    </row>
    <row r="112" spans="1:11" ht="45.75" customHeight="1">
      <c r="A112" s="570">
        <f>A108+1</f>
        <v>22</v>
      </c>
      <c r="B112" s="481" t="s">
        <v>497</v>
      </c>
      <c r="C112" s="481" t="s">
        <v>164</v>
      </c>
      <c r="D112" s="481" t="s">
        <v>317</v>
      </c>
      <c r="E112" s="481" t="s">
        <v>590</v>
      </c>
      <c r="F112" s="572" t="s">
        <v>591</v>
      </c>
      <c r="G112" s="124" t="s">
        <v>592</v>
      </c>
      <c r="H112" s="97" t="s">
        <v>517</v>
      </c>
      <c r="I112" s="84"/>
      <c r="J112" s="125"/>
      <c r="K112" s="25"/>
    </row>
    <row r="113" spans="1:10" ht="25.5">
      <c r="A113" s="570"/>
      <c r="B113" s="481"/>
      <c r="C113" s="481"/>
      <c r="D113" s="481"/>
      <c r="E113" s="481"/>
      <c r="F113" s="572"/>
      <c r="G113" s="96">
        <v>347312</v>
      </c>
      <c r="H113" s="97" t="s">
        <v>518</v>
      </c>
      <c r="I113" s="96"/>
      <c r="J113" s="125"/>
    </row>
    <row r="114" spans="1:10" ht="12.75">
      <c r="A114" s="570"/>
      <c r="B114" s="481"/>
      <c r="C114" s="481"/>
      <c r="D114" s="481"/>
      <c r="E114" s="481"/>
      <c r="F114" s="572"/>
      <c r="G114" s="96"/>
      <c r="H114" s="97"/>
      <c r="I114" s="129">
        <v>40148</v>
      </c>
      <c r="J114" s="125">
        <v>347312</v>
      </c>
    </row>
    <row r="115" spans="1:11" ht="12.75">
      <c r="A115" s="570"/>
      <c r="B115" s="481"/>
      <c r="C115" s="481"/>
      <c r="D115" s="481"/>
      <c r="E115" s="481"/>
      <c r="F115" s="572"/>
      <c r="G115" s="129">
        <v>40148</v>
      </c>
      <c r="H115" s="97"/>
      <c r="I115" s="116"/>
      <c r="J115" s="127">
        <f>SUM(J112:J114)</f>
        <v>347312</v>
      </c>
      <c r="K115" s="25">
        <f>G113-J115</f>
        <v>0</v>
      </c>
    </row>
    <row r="116" spans="1:11" ht="34.5" customHeight="1">
      <c r="A116" s="573">
        <v>23</v>
      </c>
      <c r="B116" s="481" t="s">
        <v>497</v>
      </c>
      <c r="C116" s="481" t="s">
        <v>164</v>
      </c>
      <c r="D116" s="481" t="s">
        <v>519</v>
      </c>
      <c r="E116" s="481" t="s">
        <v>593</v>
      </c>
      <c r="F116" s="572" t="s">
        <v>594</v>
      </c>
      <c r="G116" s="129" t="s">
        <v>595</v>
      </c>
      <c r="H116" s="97" t="s">
        <v>596</v>
      </c>
      <c r="I116" s="116"/>
      <c r="J116" s="127"/>
      <c r="K116" s="25"/>
    </row>
    <row r="117" spans="1:11" ht="38.25">
      <c r="A117" s="573"/>
      <c r="B117" s="481"/>
      <c r="C117" s="481"/>
      <c r="D117" s="481"/>
      <c r="E117" s="481"/>
      <c r="F117" s="572"/>
      <c r="G117" s="96">
        <v>424188.8</v>
      </c>
      <c r="H117" s="97" t="s">
        <v>597</v>
      </c>
      <c r="I117" s="116"/>
      <c r="J117" s="127"/>
      <c r="K117" s="25"/>
    </row>
    <row r="118" spans="1:11" ht="12.75">
      <c r="A118" s="573"/>
      <c r="B118" s="481"/>
      <c r="C118" s="481"/>
      <c r="D118" s="481"/>
      <c r="E118" s="481"/>
      <c r="F118" s="572"/>
      <c r="G118" s="129"/>
      <c r="H118" s="97"/>
      <c r="I118" s="84">
        <v>40170</v>
      </c>
      <c r="J118" s="125">
        <v>424188.8</v>
      </c>
      <c r="K118" s="25"/>
    </row>
    <row r="119" spans="1:11" ht="12.75">
      <c r="A119" s="573"/>
      <c r="B119" s="481"/>
      <c r="C119" s="481"/>
      <c r="D119" s="481"/>
      <c r="E119" s="481"/>
      <c r="F119" s="572"/>
      <c r="G119" s="129">
        <v>40170</v>
      </c>
      <c r="H119" s="129"/>
      <c r="I119" s="116"/>
      <c r="J119" s="127">
        <f>SUM(J118:J118)</f>
        <v>424188.8</v>
      </c>
      <c r="K119" s="25">
        <f>G117-J119</f>
        <v>0</v>
      </c>
    </row>
    <row r="120" spans="1:11" ht="34.5" customHeight="1">
      <c r="A120" s="573">
        <v>24</v>
      </c>
      <c r="B120" s="481" t="s">
        <v>497</v>
      </c>
      <c r="C120" s="481" t="s">
        <v>164</v>
      </c>
      <c r="D120" s="481" t="s">
        <v>519</v>
      </c>
      <c r="E120" s="481" t="s">
        <v>593</v>
      </c>
      <c r="F120" s="572" t="s">
        <v>598</v>
      </c>
      <c r="G120" s="129" t="s">
        <v>599</v>
      </c>
      <c r="H120" s="97" t="s">
        <v>596</v>
      </c>
      <c r="I120" s="116"/>
      <c r="J120" s="127"/>
      <c r="K120" s="25"/>
    </row>
    <row r="121" spans="1:11" ht="38.25">
      <c r="A121" s="573"/>
      <c r="B121" s="481"/>
      <c r="C121" s="481"/>
      <c r="D121" s="481"/>
      <c r="E121" s="481"/>
      <c r="F121" s="572"/>
      <c r="G121" s="96">
        <v>160290.19</v>
      </c>
      <c r="H121" s="97" t="s">
        <v>597</v>
      </c>
      <c r="I121" s="116"/>
      <c r="J121" s="127"/>
      <c r="K121" s="25"/>
    </row>
    <row r="122" spans="1:11" ht="12.75">
      <c r="A122" s="573"/>
      <c r="B122" s="481"/>
      <c r="C122" s="481"/>
      <c r="D122" s="481"/>
      <c r="E122" s="481"/>
      <c r="F122" s="572"/>
      <c r="G122" s="129"/>
      <c r="H122" s="97"/>
      <c r="I122" s="84">
        <v>40165</v>
      </c>
      <c r="J122" s="125">
        <v>160290.19</v>
      </c>
      <c r="K122" s="25"/>
    </row>
    <row r="123" spans="1:11" ht="12.75">
      <c r="A123" s="573"/>
      <c r="B123" s="481"/>
      <c r="C123" s="481"/>
      <c r="D123" s="481"/>
      <c r="E123" s="481"/>
      <c r="F123" s="572"/>
      <c r="G123" s="129">
        <v>40170</v>
      </c>
      <c r="H123" s="129"/>
      <c r="I123" s="116"/>
      <c r="J123" s="127">
        <f>SUM(J122:J122)</f>
        <v>160290.19</v>
      </c>
      <c r="K123" s="25">
        <f>G121-J123</f>
        <v>0</v>
      </c>
    </row>
    <row r="124" spans="1:11" ht="34.5" customHeight="1">
      <c r="A124" s="573">
        <v>25</v>
      </c>
      <c r="B124" s="481" t="s">
        <v>497</v>
      </c>
      <c r="C124" s="481" t="s">
        <v>164</v>
      </c>
      <c r="D124" s="481" t="s">
        <v>519</v>
      </c>
      <c r="E124" s="481" t="s">
        <v>593</v>
      </c>
      <c r="F124" s="572" t="s">
        <v>600</v>
      </c>
      <c r="G124" s="129" t="s">
        <v>601</v>
      </c>
      <c r="H124" s="97" t="s">
        <v>596</v>
      </c>
      <c r="I124" s="116"/>
      <c r="J124" s="127"/>
      <c r="K124" s="25"/>
    </row>
    <row r="125" spans="1:11" ht="38.25">
      <c r="A125" s="573"/>
      <c r="B125" s="481"/>
      <c r="C125" s="481"/>
      <c r="D125" s="481"/>
      <c r="E125" s="481"/>
      <c r="F125" s="572"/>
      <c r="G125" s="96">
        <v>709268.42</v>
      </c>
      <c r="H125" s="97" t="s">
        <v>597</v>
      </c>
      <c r="I125" s="116"/>
      <c r="J125" s="127"/>
      <c r="K125" s="25"/>
    </row>
    <row r="126" spans="1:11" ht="12.75">
      <c r="A126" s="573"/>
      <c r="B126" s="481"/>
      <c r="C126" s="481"/>
      <c r="D126" s="481"/>
      <c r="E126" s="481"/>
      <c r="F126" s="572"/>
      <c r="G126" s="129"/>
      <c r="H126" s="97"/>
      <c r="I126" s="84">
        <v>40170</v>
      </c>
      <c r="J126" s="125">
        <v>709268.42</v>
      </c>
      <c r="K126" s="25"/>
    </row>
    <row r="127" spans="1:11" ht="12.75">
      <c r="A127" s="573"/>
      <c r="B127" s="481"/>
      <c r="C127" s="481"/>
      <c r="D127" s="481"/>
      <c r="E127" s="481"/>
      <c r="F127" s="572"/>
      <c r="G127" s="129">
        <v>40170</v>
      </c>
      <c r="H127" s="129"/>
      <c r="I127" s="116"/>
      <c r="J127" s="127">
        <f>SUM(J126:J126)</f>
        <v>709268.42</v>
      </c>
      <c r="K127" s="25">
        <f>G125-J127</f>
        <v>0</v>
      </c>
    </row>
    <row r="128" spans="1:11" ht="34.5" customHeight="1">
      <c r="A128" s="573">
        <v>26</v>
      </c>
      <c r="B128" s="481" t="s">
        <v>497</v>
      </c>
      <c r="C128" s="481" t="s">
        <v>164</v>
      </c>
      <c r="D128" s="481" t="s">
        <v>519</v>
      </c>
      <c r="E128" s="481" t="s">
        <v>593</v>
      </c>
      <c r="F128" s="572" t="s">
        <v>602</v>
      </c>
      <c r="G128" s="129" t="s">
        <v>603</v>
      </c>
      <c r="H128" s="97" t="s">
        <v>596</v>
      </c>
      <c r="I128" s="116"/>
      <c r="J128" s="127"/>
      <c r="K128" s="25"/>
    </row>
    <row r="129" spans="1:11" ht="38.25">
      <c r="A129" s="573"/>
      <c r="B129" s="481"/>
      <c r="C129" s="481"/>
      <c r="D129" s="481"/>
      <c r="E129" s="481"/>
      <c r="F129" s="572"/>
      <c r="G129" s="96">
        <v>792125.09</v>
      </c>
      <c r="H129" s="97" t="s">
        <v>597</v>
      </c>
      <c r="I129" s="116"/>
      <c r="J129" s="127"/>
      <c r="K129" s="25"/>
    </row>
    <row r="130" spans="1:11" ht="12.75">
      <c r="A130" s="573"/>
      <c r="B130" s="481"/>
      <c r="C130" s="481"/>
      <c r="D130" s="481"/>
      <c r="E130" s="481"/>
      <c r="F130" s="572"/>
      <c r="G130" s="129"/>
      <c r="H130" s="97"/>
      <c r="I130" s="84">
        <v>40170</v>
      </c>
      <c r="J130" s="125">
        <v>792125.09</v>
      </c>
      <c r="K130" s="25"/>
    </row>
    <row r="131" spans="1:11" ht="12.75">
      <c r="A131" s="573"/>
      <c r="B131" s="481"/>
      <c r="C131" s="481"/>
      <c r="D131" s="481"/>
      <c r="E131" s="481"/>
      <c r="F131" s="572"/>
      <c r="G131" s="129">
        <v>40170</v>
      </c>
      <c r="H131" s="129"/>
      <c r="I131" s="116"/>
      <c r="J131" s="127">
        <f>SUM(J130:J130)</f>
        <v>792125.09</v>
      </c>
      <c r="K131" s="25">
        <f>G129-J131</f>
        <v>0</v>
      </c>
    </row>
    <row r="132" spans="1:11" ht="45.75" customHeight="1">
      <c r="A132" s="573">
        <v>27</v>
      </c>
      <c r="B132" s="481" t="s">
        <v>497</v>
      </c>
      <c r="C132" s="481" t="s">
        <v>164</v>
      </c>
      <c r="D132" s="481" t="s">
        <v>317</v>
      </c>
      <c r="E132" s="481" t="s">
        <v>604</v>
      </c>
      <c r="F132" s="572" t="s">
        <v>605</v>
      </c>
      <c r="G132" s="129" t="s">
        <v>606</v>
      </c>
      <c r="H132" s="131" t="s">
        <v>488</v>
      </c>
      <c r="I132" s="116"/>
      <c r="J132" s="127"/>
      <c r="K132" s="25"/>
    </row>
    <row r="133" spans="1:11" ht="25.5">
      <c r="A133" s="573"/>
      <c r="B133" s="481"/>
      <c r="C133" s="481"/>
      <c r="D133" s="481"/>
      <c r="E133" s="481"/>
      <c r="F133" s="572"/>
      <c r="G133" s="96">
        <v>145750</v>
      </c>
      <c r="H133" s="97" t="s">
        <v>489</v>
      </c>
      <c r="I133" s="116"/>
      <c r="J133" s="127"/>
      <c r="K133" s="25"/>
    </row>
    <row r="134" spans="1:11" ht="12.75">
      <c r="A134" s="573"/>
      <c r="B134" s="481"/>
      <c r="C134" s="481"/>
      <c r="D134" s="481"/>
      <c r="E134" s="481"/>
      <c r="F134" s="572"/>
      <c r="G134" s="129"/>
      <c r="H134" s="97"/>
      <c r="I134" s="84">
        <v>40161</v>
      </c>
      <c r="J134" s="125">
        <v>145750</v>
      </c>
      <c r="K134" s="25"/>
    </row>
    <row r="135" spans="1:11" ht="12.75">
      <c r="A135" s="573"/>
      <c r="B135" s="481"/>
      <c r="C135" s="481"/>
      <c r="D135" s="481"/>
      <c r="E135" s="481"/>
      <c r="F135" s="572"/>
      <c r="G135" s="129">
        <v>40161</v>
      </c>
      <c r="H135" s="97"/>
      <c r="I135" s="116"/>
      <c r="J135" s="127">
        <f>SUM(J134:J134)</f>
        <v>145750</v>
      </c>
      <c r="K135" s="25">
        <f>G133-J135</f>
        <v>0</v>
      </c>
    </row>
    <row r="136" spans="1:11" ht="57" customHeight="1">
      <c r="A136" s="573">
        <v>28</v>
      </c>
      <c r="B136" s="481" t="s">
        <v>497</v>
      </c>
      <c r="C136" s="481" t="s">
        <v>164</v>
      </c>
      <c r="D136" s="481" t="s">
        <v>525</v>
      </c>
      <c r="E136" s="481" t="s">
        <v>607</v>
      </c>
      <c r="F136" s="572" t="s">
        <v>608</v>
      </c>
      <c r="G136" s="129" t="s">
        <v>609</v>
      </c>
      <c r="H136" s="97" t="s">
        <v>610</v>
      </c>
      <c r="I136" s="116"/>
      <c r="J136" s="127"/>
      <c r="K136" s="25"/>
    </row>
    <row r="137" spans="1:11" ht="38.25">
      <c r="A137" s="573"/>
      <c r="B137" s="481"/>
      <c r="C137" s="481"/>
      <c r="D137" s="481"/>
      <c r="E137" s="481"/>
      <c r="F137" s="572"/>
      <c r="G137" s="96">
        <v>326184</v>
      </c>
      <c r="H137" s="97" t="s">
        <v>611</v>
      </c>
      <c r="I137" s="116"/>
      <c r="J137" s="127"/>
      <c r="K137" s="25"/>
    </row>
    <row r="138" spans="1:11" ht="12.75">
      <c r="A138" s="573"/>
      <c r="B138" s="481"/>
      <c r="C138" s="481"/>
      <c r="D138" s="481"/>
      <c r="E138" s="481"/>
      <c r="F138" s="572"/>
      <c r="G138" s="129"/>
      <c r="H138" s="97"/>
      <c r="I138" s="116"/>
      <c r="J138" s="125">
        <v>326184</v>
      </c>
      <c r="K138" s="25"/>
    </row>
    <row r="139" spans="1:11" ht="12.75">
      <c r="A139" s="573"/>
      <c r="B139" s="481"/>
      <c r="C139" s="481"/>
      <c r="D139" s="481"/>
      <c r="E139" s="481"/>
      <c r="F139" s="572"/>
      <c r="G139" s="129">
        <v>40511</v>
      </c>
      <c r="H139" s="97"/>
      <c r="I139" s="116"/>
      <c r="J139" s="127">
        <f>SUM(J138:J138)</f>
        <v>326184</v>
      </c>
      <c r="K139" s="25">
        <f>G137-J139</f>
        <v>0</v>
      </c>
    </row>
    <row r="140" spans="1:11" ht="55.5" customHeight="1">
      <c r="A140" s="573">
        <v>29</v>
      </c>
      <c r="B140" s="481" t="s">
        <v>612</v>
      </c>
      <c r="C140" s="481" t="s">
        <v>164</v>
      </c>
      <c r="D140" s="481" t="s">
        <v>317</v>
      </c>
      <c r="E140" s="481" t="s">
        <v>613</v>
      </c>
      <c r="F140" s="572" t="s">
        <v>614</v>
      </c>
      <c r="G140" s="129" t="s">
        <v>615</v>
      </c>
      <c r="H140" s="97" t="s">
        <v>616</v>
      </c>
      <c r="I140" s="116"/>
      <c r="J140" s="127"/>
      <c r="K140" s="25"/>
    </row>
    <row r="141" spans="1:11" ht="25.5">
      <c r="A141" s="573"/>
      <c r="B141" s="481"/>
      <c r="C141" s="481"/>
      <c r="D141" s="481"/>
      <c r="E141" s="481"/>
      <c r="F141" s="572"/>
      <c r="G141" s="96">
        <v>499700</v>
      </c>
      <c r="H141" s="97" t="s">
        <v>617</v>
      </c>
      <c r="I141" s="116"/>
      <c r="J141" s="127"/>
      <c r="K141" s="25"/>
    </row>
    <row r="142" spans="1:11" ht="12.75">
      <c r="A142" s="573"/>
      <c r="B142" s="481"/>
      <c r="C142" s="481"/>
      <c r="D142" s="481"/>
      <c r="E142" s="481"/>
      <c r="F142" s="572"/>
      <c r="G142" s="129"/>
      <c r="H142" s="97"/>
      <c r="I142" s="84">
        <v>40164</v>
      </c>
      <c r="J142" s="125">
        <v>499700</v>
      </c>
      <c r="K142" s="25"/>
    </row>
    <row r="143" spans="1:11" ht="12.75">
      <c r="A143" s="573"/>
      <c r="B143" s="481"/>
      <c r="C143" s="481"/>
      <c r="D143" s="481"/>
      <c r="E143" s="481"/>
      <c r="F143" s="572"/>
      <c r="G143" s="129">
        <v>40164</v>
      </c>
      <c r="H143" s="97"/>
      <c r="I143" s="116"/>
      <c r="J143" s="127">
        <f>SUM(J142:J142)</f>
        <v>499700</v>
      </c>
      <c r="K143" s="25">
        <f>G141-J143</f>
        <v>0</v>
      </c>
    </row>
    <row r="144" spans="1:11" ht="64.5" customHeight="1">
      <c r="A144" s="573">
        <v>30</v>
      </c>
      <c r="B144" s="481" t="s">
        <v>612</v>
      </c>
      <c r="C144" s="481" t="s">
        <v>164</v>
      </c>
      <c r="D144" s="481" t="s">
        <v>317</v>
      </c>
      <c r="E144" s="481" t="s">
        <v>613</v>
      </c>
      <c r="F144" s="572" t="s">
        <v>618</v>
      </c>
      <c r="G144" s="129" t="s">
        <v>619</v>
      </c>
      <c r="H144" s="97" t="s">
        <v>620</v>
      </c>
      <c r="I144" s="116"/>
      <c r="J144" s="127"/>
      <c r="K144" s="25"/>
    </row>
    <row r="145" spans="1:11" ht="25.5">
      <c r="A145" s="573"/>
      <c r="B145" s="481"/>
      <c r="C145" s="481"/>
      <c r="D145" s="481"/>
      <c r="E145" s="481"/>
      <c r="F145" s="572"/>
      <c r="G145" s="96">
        <v>245000</v>
      </c>
      <c r="H145" s="97" t="s">
        <v>621</v>
      </c>
      <c r="I145" s="116"/>
      <c r="J145" s="127"/>
      <c r="K145" s="25"/>
    </row>
    <row r="146" spans="1:11" ht="12.75">
      <c r="A146" s="573"/>
      <c r="B146" s="481"/>
      <c r="C146" s="481"/>
      <c r="D146" s="481"/>
      <c r="E146" s="481"/>
      <c r="F146" s="572"/>
      <c r="G146" s="129"/>
      <c r="H146" s="97"/>
      <c r="I146" s="84">
        <v>40144</v>
      </c>
      <c r="J146" s="125">
        <v>245000</v>
      </c>
      <c r="K146" s="25"/>
    </row>
    <row r="147" spans="1:11" ht="12.75">
      <c r="A147" s="573"/>
      <c r="B147" s="481"/>
      <c r="C147" s="481"/>
      <c r="D147" s="481"/>
      <c r="E147" s="481"/>
      <c r="F147" s="572"/>
      <c r="G147" s="129">
        <v>40144</v>
      </c>
      <c r="H147" s="97"/>
      <c r="I147" s="116"/>
      <c r="J147" s="127">
        <f>SUM(J146:J146)</f>
        <v>245000</v>
      </c>
      <c r="K147" s="25">
        <f>G145-J147</f>
        <v>0</v>
      </c>
    </row>
    <row r="148" spans="1:11" ht="68.25" customHeight="1">
      <c r="A148" s="573">
        <v>31</v>
      </c>
      <c r="B148" s="481" t="s">
        <v>612</v>
      </c>
      <c r="C148" s="481" t="s">
        <v>164</v>
      </c>
      <c r="D148" s="481" t="s">
        <v>317</v>
      </c>
      <c r="E148" s="481" t="s">
        <v>622</v>
      </c>
      <c r="F148" s="572" t="s">
        <v>623</v>
      </c>
      <c r="G148" s="129" t="s">
        <v>624</v>
      </c>
      <c r="H148" s="97" t="s">
        <v>625</v>
      </c>
      <c r="I148" s="116"/>
      <c r="J148" s="127"/>
      <c r="K148" s="25"/>
    </row>
    <row r="149" spans="1:11" ht="38.25">
      <c r="A149" s="573"/>
      <c r="B149" s="481"/>
      <c r="C149" s="481"/>
      <c r="D149" s="481"/>
      <c r="E149" s="481"/>
      <c r="F149" s="572"/>
      <c r="G149" s="96">
        <v>147443</v>
      </c>
      <c r="H149" s="97" t="s">
        <v>626</v>
      </c>
      <c r="I149" s="116"/>
      <c r="J149" s="127"/>
      <c r="K149" s="25"/>
    </row>
    <row r="150" spans="1:11" ht="12.75">
      <c r="A150" s="573"/>
      <c r="B150" s="481"/>
      <c r="C150" s="481"/>
      <c r="D150" s="481"/>
      <c r="E150" s="481"/>
      <c r="F150" s="572"/>
      <c r="G150" s="129"/>
      <c r="H150" s="97"/>
      <c r="I150" s="84">
        <v>40164</v>
      </c>
      <c r="J150" s="125">
        <v>147443</v>
      </c>
      <c r="K150" s="25"/>
    </row>
    <row r="151" spans="1:11" ht="12.75">
      <c r="A151" s="573"/>
      <c r="B151" s="481"/>
      <c r="C151" s="481"/>
      <c r="D151" s="481"/>
      <c r="E151" s="481"/>
      <c r="F151" s="572"/>
      <c r="G151" s="129">
        <v>40164</v>
      </c>
      <c r="H151" s="97"/>
      <c r="I151" s="116"/>
      <c r="J151" s="127">
        <f>SUM(J150:J150)</f>
        <v>147443</v>
      </c>
      <c r="K151" s="25">
        <f>G149-J151</f>
        <v>0</v>
      </c>
    </row>
    <row r="152" spans="1:11" ht="53.25" customHeight="1">
      <c r="A152" s="573">
        <v>32</v>
      </c>
      <c r="B152" s="481" t="s">
        <v>612</v>
      </c>
      <c r="C152" s="481" t="s">
        <v>164</v>
      </c>
      <c r="D152" s="481" t="s">
        <v>317</v>
      </c>
      <c r="E152" s="481" t="s">
        <v>627</v>
      </c>
      <c r="F152" s="572" t="s">
        <v>628</v>
      </c>
      <c r="G152" s="129" t="s">
        <v>629</v>
      </c>
      <c r="H152" s="97" t="s">
        <v>596</v>
      </c>
      <c r="I152" s="116"/>
      <c r="J152" s="127"/>
      <c r="K152" s="25"/>
    </row>
    <row r="153" spans="1:11" ht="38.25">
      <c r="A153" s="573"/>
      <c r="B153" s="481"/>
      <c r="C153" s="481"/>
      <c r="D153" s="481"/>
      <c r="E153" s="481"/>
      <c r="F153" s="572"/>
      <c r="G153" s="96">
        <v>153500</v>
      </c>
      <c r="H153" s="97" t="s">
        <v>597</v>
      </c>
      <c r="I153" s="116"/>
      <c r="J153" s="127"/>
      <c r="K153" s="25"/>
    </row>
    <row r="154" spans="1:11" ht="12.75">
      <c r="A154" s="573"/>
      <c r="B154" s="481"/>
      <c r="C154" s="481"/>
      <c r="D154" s="481"/>
      <c r="E154" s="481"/>
      <c r="F154" s="572"/>
      <c r="G154" s="129"/>
      <c r="H154" s="97" t="s">
        <v>554</v>
      </c>
      <c r="I154" s="84">
        <v>40168</v>
      </c>
      <c r="J154" s="125">
        <v>120026</v>
      </c>
      <c r="K154" s="25"/>
    </row>
    <row r="155" spans="1:11" ht="12.75">
      <c r="A155" s="573"/>
      <c r="B155" s="481"/>
      <c r="C155" s="481"/>
      <c r="D155" s="481"/>
      <c r="E155" s="481"/>
      <c r="F155" s="572"/>
      <c r="G155" s="129">
        <v>40167</v>
      </c>
      <c r="H155" s="97"/>
      <c r="I155" s="116"/>
      <c r="J155" s="127">
        <f>SUM(J154:J154)</f>
        <v>120026</v>
      </c>
      <c r="K155" s="25">
        <f>G153-J155</f>
        <v>33474</v>
      </c>
    </row>
    <row r="156" spans="1:11" ht="67.5" customHeight="1">
      <c r="A156" s="573">
        <v>33</v>
      </c>
      <c r="B156" s="481" t="s">
        <v>612</v>
      </c>
      <c r="C156" s="481" t="s">
        <v>164</v>
      </c>
      <c r="D156" s="481" t="s">
        <v>317</v>
      </c>
      <c r="E156" s="481" t="s">
        <v>627</v>
      </c>
      <c r="F156" s="572" t="s">
        <v>630</v>
      </c>
      <c r="G156" s="129" t="s">
        <v>631</v>
      </c>
      <c r="H156" s="95" t="s">
        <v>468</v>
      </c>
      <c r="I156" s="116"/>
      <c r="J156" s="127"/>
      <c r="K156" s="25"/>
    </row>
    <row r="157" spans="1:11" ht="25.5">
      <c r="A157" s="573"/>
      <c r="B157" s="481"/>
      <c r="C157" s="481"/>
      <c r="D157" s="481"/>
      <c r="E157" s="481"/>
      <c r="F157" s="572"/>
      <c r="G157" s="96">
        <v>498600</v>
      </c>
      <c r="H157" s="97" t="s">
        <v>632</v>
      </c>
      <c r="I157" s="116"/>
      <c r="J157" s="127"/>
      <c r="K157" s="25"/>
    </row>
    <row r="158" spans="1:11" ht="12.75">
      <c r="A158" s="573"/>
      <c r="B158" s="481"/>
      <c r="C158" s="481"/>
      <c r="D158" s="481"/>
      <c r="E158" s="481"/>
      <c r="F158" s="572"/>
      <c r="G158" s="129"/>
      <c r="H158" s="97"/>
      <c r="I158" s="84">
        <v>40162</v>
      </c>
      <c r="J158" s="125">
        <v>498600</v>
      </c>
      <c r="K158" s="25"/>
    </row>
    <row r="159" spans="1:11" ht="12.75">
      <c r="A159" s="573"/>
      <c r="B159" s="481"/>
      <c r="C159" s="481"/>
      <c r="D159" s="481"/>
      <c r="E159" s="481"/>
      <c r="F159" s="572"/>
      <c r="G159" s="129">
        <v>40162</v>
      </c>
      <c r="H159" s="97"/>
      <c r="I159" s="116"/>
      <c r="J159" s="127">
        <f>SUM(J158:J158)</f>
        <v>498600</v>
      </c>
      <c r="K159" s="25">
        <f>G157-J159</f>
        <v>0</v>
      </c>
    </row>
    <row r="160" spans="1:11" ht="57" customHeight="1">
      <c r="A160" s="573">
        <v>34</v>
      </c>
      <c r="B160" s="481" t="s">
        <v>612</v>
      </c>
      <c r="C160" s="481" t="s">
        <v>164</v>
      </c>
      <c r="D160" s="481" t="s">
        <v>317</v>
      </c>
      <c r="E160" s="574" t="s">
        <v>627</v>
      </c>
      <c r="F160" s="572" t="s">
        <v>633</v>
      </c>
      <c r="G160" s="129" t="s">
        <v>634</v>
      </c>
      <c r="H160" s="131" t="s">
        <v>468</v>
      </c>
      <c r="I160" s="116"/>
      <c r="J160" s="127"/>
      <c r="K160" s="25"/>
    </row>
    <row r="161" spans="1:11" ht="25.5">
      <c r="A161" s="573"/>
      <c r="B161" s="481"/>
      <c r="C161" s="481"/>
      <c r="D161" s="481"/>
      <c r="E161" s="574"/>
      <c r="F161" s="572"/>
      <c r="G161" s="96">
        <v>498000</v>
      </c>
      <c r="H161" s="97" t="s">
        <v>632</v>
      </c>
      <c r="I161" s="116"/>
      <c r="J161" s="127"/>
      <c r="K161" s="25"/>
    </row>
    <row r="162" spans="1:11" ht="12.75">
      <c r="A162" s="573"/>
      <c r="B162" s="481"/>
      <c r="C162" s="481"/>
      <c r="D162" s="481"/>
      <c r="E162" s="574"/>
      <c r="F162" s="572"/>
      <c r="G162" s="129"/>
      <c r="H162" s="97"/>
      <c r="I162" s="84">
        <v>40163</v>
      </c>
      <c r="J162" s="125">
        <v>498000</v>
      </c>
      <c r="K162" s="25"/>
    </row>
    <row r="163" spans="1:11" ht="12.75">
      <c r="A163" s="573"/>
      <c r="B163" s="481"/>
      <c r="C163" s="481"/>
      <c r="D163" s="481"/>
      <c r="E163" s="574"/>
      <c r="F163" s="572"/>
      <c r="G163" s="129">
        <v>40163</v>
      </c>
      <c r="H163" s="97"/>
      <c r="I163" s="116"/>
      <c r="J163" s="127">
        <f>SUM(J162:J162)</f>
        <v>498000</v>
      </c>
      <c r="K163" s="25">
        <f>G161-J163</f>
        <v>0</v>
      </c>
    </row>
    <row r="164" spans="1:11" ht="79.5" customHeight="1">
      <c r="A164" s="573">
        <v>35</v>
      </c>
      <c r="B164" s="481" t="s">
        <v>612</v>
      </c>
      <c r="C164" s="481" t="s">
        <v>164</v>
      </c>
      <c r="D164" s="481" t="s">
        <v>317</v>
      </c>
      <c r="E164" s="481" t="s">
        <v>635</v>
      </c>
      <c r="F164" s="572" t="s">
        <v>636</v>
      </c>
      <c r="G164" s="129" t="s">
        <v>637</v>
      </c>
      <c r="H164" s="97" t="s">
        <v>620</v>
      </c>
      <c r="I164" s="116"/>
      <c r="J164" s="127"/>
      <c r="K164" s="25"/>
    </row>
    <row r="165" spans="1:11" ht="25.5">
      <c r="A165" s="573"/>
      <c r="B165" s="481"/>
      <c r="C165" s="481"/>
      <c r="D165" s="481"/>
      <c r="E165" s="481"/>
      <c r="F165" s="572"/>
      <c r="G165" s="96">
        <v>178500</v>
      </c>
      <c r="H165" s="97" t="s">
        <v>621</v>
      </c>
      <c r="I165" s="116"/>
      <c r="J165" s="127"/>
      <c r="K165" s="25"/>
    </row>
    <row r="166" spans="1:11" ht="12.75">
      <c r="A166" s="573"/>
      <c r="B166" s="481"/>
      <c r="C166" s="481"/>
      <c r="D166" s="481"/>
      <c r="E166" s="481"/>
      <c r="F166" s="572"/>
      <c r="G166" s="129"/>
      <c r="H166" s="97"/>
      <c r="I166" s="84">
        <v>40171</v>
      </c>
      <c r="J166" s="125">
        <v>178500</v>
      </c>
      <c r="K166" s="25"/>
    </row>
    <row r="167" spans="1:11" ht="12.75">
      <c r="A167" s="573"/>
      <c r="B167" s="481"/>
      <c r="C167" s="481"/>
      <c r="D167" s="481"/>
      <c r="E167" s="481"/>
      <c r="F167" s="572"/>
      <c r="G167" s="129">
        <v>40171</v>
      </c>
      <c r="H167" s="97"/>
      <c r="I167" s="116"/>
      <c r="J167" s="127">
        <f>SUM(J166:J166)</f>
        <v>178500</v>
      </c>
      <c r="K167" s="25">
        <f>G165-J167</f>
        <v>0</v>
      </c>
    </row>
    <row r="168" spans="1:11" ht="68.25" customHeight="1">
      <c r="A168" s="573">
        <v>36</v>
      </c>
      <c r="B168" s="481" t="s">
        <v>612</v>
      </c>
      <c r="C168" s="481" t="s">
        <v>164</v>
      </c>
      <c r="D168" s="481" t="s">
        <v>317</v>
      </c>
      <c r="E168" s="481" t="s">
        <v>638</v>
      </c>
      <c r="F168" s="572" t="s">
        <v>639</v>
      </c>
      <c r="G168" s="129" t="s">
        <v>640</v>
      </c>
      <c r="H168" s="97" t="s">
        <v>641</v>
      </c>
      <c r="I168" s="116"/>
      <c r="J168" s="127"/>
      <c r="K168" s="25"/>
    </row>
    <row r="169" spans="1:11" ht="25.5">
      <c r="A169" s="573"/>
      <c r="B169" s="481"/>
      <c r="C169" s="481"/>
      <c r="D169" s="481"/>
      <c r="E169" s="481"/>
      <c r="F169" s="572"/>
      <c r="G169" s="96">
        <v>245000</v>
      </c>
      <c r="H169" s="97" t="s">
        <v>642</v>
      </c>
      <c r="I169" s="116"/>
      <c r="J169" s="127"/>
      <c r="K169" s="25"/>
    </row>
    <row r="170" spans="1:11" ht="12.75">
      <c r="A170" s="573"/>
      <c r="B170" s="481"/>
      <c r="C170" s="481"/>
      <c r="D170" s="481"/>
      <c r="E170" s="481"/>
      <c r="F170" s="572"/>
      <c r="G170" s="129"/>
      <c r="H170" s="97"/>
      <c r="I170" s="84">
        <v>40185</v>
      </c>
      <c r="J170" s="125">
        <v>245000</v>
      </c>
      <c r="K170" s="25"/>
    </row>
    <row r="171" spans="1:11" ht="12.75">
      <c r="A171" s="573"/>
      <c r="B171" s="481"/>
      <c r="C171" s="481"/>
      <c r="D171" s="481"/>
      <c r="E171" s="481"/>
      <c r="F171" s="572"/>
      <c r="G171" s="129">
        <v>40185</v>
      </c>
      <c r="H171" s="97"/>
      <c r="I171" s="116"/>
      <c r="J171" s="127">
        <f>SUM(J170:J170)</f>
        <v>245000</v>
      </c>
      <c r="K171" s="25">
        <f>G169-J171</f>
        <v>0</v>
      </c>
    </row>
    <row r="172" spans="1:11" ht="12.75">
      <c r="A172" s="117"/>
      <c r="B172" s="118"/>
      <c r="C172" s="118"/>
      <c r="D172" s="118"/>
      <c r="E172" s="118"/>
      <c r="F172" s="119"/>
      <c r="G172" s="120"/>
      <c r="H172" s="121"/>
      <c r="I172" s="108"/>
      <c r="J172" s="75"/>
      <c r="K172" s="25"/>
    </row>
    <row r="173" spans="5:10" ht="12.75">
      <c r="E173" s="569" t="s">
        <v>385</v>
      </c>
      <c r="F173" s="569"/>
      <c r="G173" s="109" t="e">
        <f>G7+G11+G25+G29+G33+G43+G53+G57+G61+G65+G69+G73+G77+G81+G85+G89+G93+G97+G101+G109+G113+#REF!+G105</f>
        <v>#REF!</v>
      </c>
      <c r="H173" s="569" t="s">
        <v>386</v>
      </c>
      <c r="I173" s="569"/>
      <c r="J173" s="109" t="e">
        <f>J9+J23+J27+J31+J41+J51+J55+J59+J63+J67+J71+J75+J79+J83+J87+J91+J95+J99+J103+J107+J111+J115+#REF!</f>
        <v>#REF!</v>
      </c>
    </row>
    <row r="179" ht="12.75">
      <c r="H179" s="53"/>
    </row>
    <row r="180" spans="7:10" ht="12.75">
      <c r="G180" s="54" t="s">
        <v>490</v>
      </c>
      <c r="J180" s="53">
        <f>SUM(J31,J41)</f>
        <v>787280</v>
      </c>
    </row>
    <row r="181" spans="7:10" ht="12.75">
      <c r="G181" s="54" t="s">
        <v>491</v>
      </c>
      <c r="J181" s="53" t="e">
        <f>SUM(#REF!,J115,J111,J103,J91,J83,J87,J59,J51,J27)</f>
        <v>#REF!</v>
      </c>
    </row>
    <row r="182" spans="7:10" ht="12.75">
      <c r="G182" s="54" t="s">
        <v>492</v>
      </c>
      <c r="J182" s="53">
        <f>SUM(J55,G61,J67,J71,J75,J79,J95,J99,J107)</f>
        <v>5563107.2</v>
      </c>
    </row>
  </sheetData>
  <sheetProtection selectLockedCells="1" selectUnlockedCells="1"/>
  <mergeCells count="221">
    <mergeCell ref="E168:E171"/>
    <mergeCell ref="F168:F171"/>
    <mergeCell ref="E173:F173"/>
    <mergeCell ref="H173:I173"/>
    <mergeCell ref="A168:A171"/>
    <mergeCell ref="B168:B171"/>
    <mergeCell ref="C168:C171"/>
    <mergeCell ref="D168:D171"/>
    <mergeCell ref="E160:E163"/>
    <mergeCell ref="F160:F163"/>
    <mergeCell ref="A164:A167"/>
    <mergeCell ref="B164:B167"/>
    <mergeCell ref="C164:C167"/>
    <mergeCell ref="D164:D167"/>
    <mergeCell ref="E164:E167"/>
    <mergeCell ref="F164:F167"/>
    <mergeCell ref="A160:A163"/>
    <mergeCell ref="B160:B163"/>
    <mergeCell ref="C160:C163"/>
    <mergeCell ref="D160:D163"/>
    <mergeCell ref="E152:E155"/>
    <mergeCell ref="F152:F155"/>
    <mergeCell ref="A156:A159"/>
    <mergeCell ref="B156:B159"/>
    <mergeCell ref="C156:C159"/>
    <mergeCell ref="D156:D159"/>
    <mergeCell ref="E156:E159"/>
    <mergeCell ref="F156:F159"/>
    <mergeCell ref="A152:A155"/>
    <mergeCell ref="B152:B155"/>
    <mergeCell ref="C152:C155"/>
    <mergeCell ref="D152:D155"/>
    <mergeCell ref="E144:E147"/>
    <mergeCell ref="F144:F147"/>
    <mergeCell ref="A148:A151"/>
    <mergeCell ref="B148:B151"/>
    <mergeCell ref="C148:C151"/>
    <mergeCell ref="D148:D151"/>
    <mergeCell ref="E148:E151"/>
    <mergeCell ref="F148:F151"/>
    <mergeCell ref="A144:A147"/>
    <mergeCell ref="B144:B147"/>
    <mergeCell ref="C144:C147"/>
    <mergeCell ref="D144:D147"/>
    <mergeCell ref="E136:E139"/>
    <mergeCell ref="F136:F139"/>
    <mergeCell ref="A140:A143"/>
    <mergeCell ref="B140:B143"/>
    <mergeCell ref="C140:C143"/>
    <mergeCell ref="D140:D143"/>
    <mergeCell ref="E140:E143"/>
    <mergeCell ref="F140:F143"/>
    <mergeCell ref="A136:A139"/>
    <mergeCell ref="B136:B139"/>
    <mergeCell ref="C136:C139"/>
    <mergeCell ref="D136:D139"/>
    <mergeCell ref="E128:E131"/>
    <mergeCell ref="F128:F131"/>
    <mergeCell ref="A132:A135"/>
    <mergeCell ref="B132:B135"/>
    <mergeCell ref="C132:C135"/>
    <mergeCell ref="D132:D135"/>
    <mergeCell ref="E132:E135"/>
    <mergeCell ref="F132:F135"/>
    <mergeCell ref="A128:A131"/>
    <mergeCell ref="B128:B131"/>
    <mergeCell ref="C128:C131"/>
    <mergeCell ref="D128:D131"/>
    <mergeCell ref="E120:E123"/>
    <mergeCell ref="F120:F123"/>
    <mergeCell ref="A124:A127"/>
    <mergeCell ref="B124:B127"/>
    <mergeCell ref="C124:C127"/>
    <mergeCell ref="D124:D127"/>
    <mergeCell ref="E124:E127"/>
    <mergeCell ref="F124:F127"/>
    <mergeCell ref="A120:A123"/>
    <mergeCell ref="B120:B123"/>
    <mergeCell ref="C120:C123"/>
    <mergeCell ref="D120:D123"/>
    <mergeCell ref="E112:E115"/>
    <mergeCell ref="F112:F115"/>
    <mergeCell ref="A116:A119"/>
    <mergeCell ref="B116:B119"/>
    <mergeCell ref="C116:C119"/>
    <mergeCell ref="D116:D119"/>
    <mergeCell ref="E116:E119"/>
    <mergeCell ref="F116:F119"/>
    <mergeCell ref="A112:A115"/>
    <mergeCell ref="B112:B115"/>
    <mergeCell ref="C112:C115"/>
    <mergeCell ref="D112:D115"/>
    <mergeCell ref="E104:E107"/>
    <mergeCell ref="F104:F107"/>
    <mergeCell ref="A108:A111"/>
    <mergeCell ref="B108:B111"/>
    <mergeCell ref="C108:C111"/>
    <mergeCell ref="D108:D111"/>
    <mergeCell ref="E108:E111"/>
    <mergeCell ref="F108:F111"/>
    <mergeCell ref="A104:A107"/>
    <mergeCell ref="B104:B107"/>
    <mergeCell ref="C104:C107"/>
    <mergeCell ref="D104:D107"/>
    <mergeCell ref="E96:E99"/>
    <mergeCell ref="F96:F99"/>
    <mergeCell ref="A100:A103"/>
    <mergeCell ref="B100:B103"/>
    <mergeCell ref="C100:C103"/>
    <mergeCell ref="D100:D103"/>
    <mergeCell ref="E100:E103"/>
    <mergeCell ref="F100:F103"/>
    <mergeCell ref="A96:A99"/>
    <mergeCell ref="B96:B99"/>
    <mergeCell ref="C96:C99"/>
    <mergeCell ref="D96:D99"/>
    <mergeCell ref="E88:E91"/>
    <mergeCell ref="F88:F91"/>
    <mergeCell ref="A92:A95"/>
    <mergeCell ref="B92:B95"/>
    <mergeCell ref="C92:C95"/>
    <mergeCell ref="D92:D95"/>
    <mergeCell ref="E92:E95"/>
    <mergeCell ref="F92:F95"/>
    <mergeCell ref="A88:A91"/>
    <mergeCell ref="B88:B91"/>
    <mergeCell ref="C88:C91"/>
    <mergeCell ref="D88:D91"/>
    <mergeCell ref="E80:E83"/>
    <mergeCell ref="F80:F83"/>
    <mergeCell ref="A84:A87"/>
    <mergeCell ref="B84:B87"/>
    <mergeCell ref="C84:C87"/>
    <mergeCell ref="D84:D87"/>
    <mergeCell ref="E84:E87"/>
    <mergeCell ref="F84:F87"/>
    <mergeCell ref="A80:A83"/>
    <mergeCell ref="B80:B83"/>
    <mergeCell ref="C80:C83"/>
    <mergeCell ref="D80:D83"/>
    <mergeCell ref="E72:E75"/>
    <mergeCell ref="F72:F75"/>
    <mergeCell ref="A76:A79"/>
    <mergeCell ref="B76:B79"/>
    <mergeCell ref="C76:C79"/>
    <mergeCell ref="D76:D79"/>
    <mergeCell ref="E76:E79"/>
    <mergeCell ref="F76:F79"/>
    <mergeCell ref="A72:A75"/>
    <mergeCell ref="B72:B75"/>
    <mergeCell ref="C72:C75"/>
    <mergeCell ref="D72:D75"/>
    <mergeCell ref="E64:E67"/>
    <mergeCell ref="F64:F67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56:E59"/>
    <mergeCell ref="F56:F59"/>
    <mergeCell ref="A60:A63"/>
    <mergeCell ref="B60:B63"/>
    <mergeCell ref="C60:C63"/>
    <mergeCell ref="D60:D63"/>
    <mergeCell ref="E60:E63"/>
    <mergeCell ref="F60:F63"/>
    <mergeCell ref="A56:A59"/>
    <mergeCell ref="B56:B59"/>
    <mergeCell ref="C56:C59"/>
    <mergeCell ref="D56:D59"/>
    <mergeCell ref="E42:E51"/>
    <mergeCell ref="F42:F51"/>
    <mergeCell ref="A52:A55"/>
    <mergeCell ref="B52:B55"/>
    <mergeCell ref="C52:C55"/>
    <mergeCell ref="D52:D55"/>
    <mergeCell ref="A28:A31"/>
    <mergeCell ref="B28:B31"/>
    <mergeCell ref="E52:E55"/>
    <mergeCell ref="F52:F55"/>
    <mergeCell ref="A42:A51"/>
    <mergeCell ref="B42:B51"/>
    <mergeCell ref="C42:C51"/>
    <mergeCell ref="D42:D51"/>
    <mergeCell ref="A32:A41"/>
    <mergeCell ref="B32:B41"/>
    <mergeCell ref="C32:C41"/>
    <mergeCell ref="D32:D41"/>
    <mergeCell ref="E32:E41"/>
    <mergeCell ref="F32:F41"/>
    <mergeCell ref="A24:A27"/>
    <mergeCell ref="B24:B27"/>
    <mergeCell ref="C24:C27"/>
    <mergeCell ref="D24:D27"/>
    <mergeCell ref="E24:E27"/>
    <mergeCell ref="F24:F27"/>
    <mergeCell ref="D6:D9"/>
    <mergeCell ref="E6:E9"/>
    <mergeCell ref="F6:F9"/>
    <mergeCell ref="C28:C31"/>
    <mergeCell ref="D28:D31"/>
    <mergeCell ref="E10:E23"/>
    <mergeCell ref="F10:F23"/>
    <mergeCell ref="E28:E31"/>
    <mergeCell ref="F28:F31"/>
    <mergeCell ref="A10:A23"/>
    <mergeCell ref="B10:B23"/>
    <mergeCell ref="C10:C23"/>
    <mergeCell ref="D10:D23"/>
    <mergeCell ref="A1:E1"/>
    <mergeCell ref="A2:E2"/>
    <mergeCell ref="A3:J3"/>
    <mergeCell ref="A6:A9"/>
    <mergeCell ref="B6:B9"/>
    <mergeCell ref="C6:C9"/>
  </mergeCells>
  <printOptions/>
  <pageMargins left="0.39375" right="0.39375" top="0.39375" bottom="0.39375" header="0.5118055555555555" footer="0.5118055555555555"/>
  <pageSetup horizontalDpi="300" verticalDpi="300" orientation="landscape" paperSize="9" scale="88" r:id="rId1"/>
  <rowBreaks count="8" manualBreakCount="8">
    <brk id="31" max="255" man="1"/>
    <brk id="59" max="255" man="1"/>
    <brk id="75" max="255" man="1"/>
    <brk id="91" max="255" man="1"/>
    <brk id="107" max="255" man="1"/>
    <brk id="123" max="255" man="1"/>
    <brk id="13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ORGMOV</dc:creator>
  <cp:keywords/>
  <dc:description/>
  <cp:lastModifiedBy>ASUS</cp:lastModifiedBy>
  <cp:lastPrinted>2015-03-16T09:36:20Z</cp:lastPrinted>
  <dcterms:created xsi:type="dcterms:W3CDTF">2012-02-13T12:13:45Z</dcterms:created>
  <dcterms:modified xsi:type="dcterms:W3CDTF">2015-05-15T11:21:17Z</dcterms:modified>
  <cp:category/>
  <cp:version/>
  <cp:contentType/>
  <cp:contentStatus/>
</cp:coreProperties>
</file>